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C:\Users\user\Desktop\Contabilidad General 2023\Información trimestral 2023\Anual 2023\Transparencia\Disciplina Financiera\"/>
    </mc:Choice>
  </mc:AlternateContent>
  <xr:revisionPtr revIDLastSave="0" documentId="13_ncr:1_{49F45CDB-552A-4554-8E5A-843EE0F122C7}" xr6:coauthVersionLast="47" xr6:coauthVersionMax="47" xr10:uidLastSave="{00000000-0000-0000-0000-000000000000}"/>
  <bookViews>
    <workbookView xWindow="-120" yWindow="-120" windowWidth="20730" windowHeight="11160" firstSheet="3" activeTab="3" xr2:uid="{00000000-000D-0000-FFFF-FFFF00000000}"/>
  </bookViews>
  <sheets>
    <sheet name="F1. ESF" sheetId="1" state="hidden" r:id="rId1"/>
    <sheet name="F2. IADPyOP" sheetId="2" state="hidden" r:id="rId2"/>
    <sheet name="F3. IAODF" sheetId="9" state="hidden" r:id="rId3"/>
    <sheet name="F4. BALPRESUP" sheetId="5" r:id="rId4"/>
    <sheet name="F5. EAID" sheetId="3" state="hidden" r:id="rId5"/>
    <sheet name="F6a. EAEPE OG" sheetId="4" state="hidden" r:id="rId6"/>
    <sheet name="F6b. EAEPE ADMVA" sheetId="6" state="hidden" r:id="rId7"/>
    <sheet name="F6c. EAEPE FUNCION" sheetId="7" state="hidden" r:id="rId8"/>
    <sheet name="F6d. EAEPE SP" sheetId="8" state="hidden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4">'F5. EAID'!$A$1:$G$73</definedName>
    <definedName name="_xlnm.Print_Area" localSheetId="6">'F6b. EAEPE ADMVA'!$A$1:$G$35</definedName>
    <definedName name="_xlnm.Print_Area" localSheetId="8">'F6d. EAEPE SP'!$A$1:$I$37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91029"/>
</workbook>
</file>

<file path=xl/calcChain.xml><?xml version="1.0" encoding="utf-8"?>
<calcChain xmlns="http://schemas.openxmlformats.org/spreadsheetml/2006/main">
  <c r="C18" i="6" l="1"/>
  <c r="G65" i="3"/>
  <c r="G64" i="3"/>
  <c r="G60" i="3"/>
  <c r="B44" i="3"/>
  <c r="E64" i="3"/>
  <c r="F64" i="3"/>
  <c r="C64" i="3"/>
  <c r="B64" i="3"/>
  <c r="E44" i="4"/>
  <c r="G68" i="3"/>
  <c r="B70" i="3"/>
  <c r="D68" i="3"/>
  <c r="C44" i="3"/>
  <c r="C35" i="3"/>
  <c r="E22" i="6" l="1"/>
  <c r="F22" i="6"/>
  <c r="B18" i="6" l="1"/>
  <c r="D44" i="4"/>
  <c r="B5" i="8"/>
  <c r="B4" i="7" l="1"/>
  <c r="G11" i="3"/>
  <c r="G14" i="3"/>
  <c r="G62" i="3" l="1"/>
  <c r="G61" i="3"/>
  <c r="G59" i="3"/>
  <c r="G57" i="3"/>
  <c r="G56" i="3"/>
  <c r="G55" i="3"/>
  <c r="G54" i="3"/>
  <c r="G52" i="3"/>
  <c r="G51" i="3"/>
  <c r="G50" i="3"/>
  <c r="G49" i="3"/>
  <c r="G48" i="3"/>
  <c r="G47" i="3"/>
  <c r="G46" i="3"/>
  <c r="G45" i="3"/>
  <c r="G35" i="3"/>
  <c r="G44" i="3" l="1"/>
  <c r="G16" i="3"/>
  <c r="D35" i="3"/>
  <c r="D10" i="6"/>
  <c r="G10" i="6" s="1"/>
  <c r="F44" i="4"/>
  <c r="F117" i="4" l="1"/>
  <c r="I117" i="4" s="1"/>
  <c r="D39" i="4" l="1"/>
  <c r="D31" i="6" l="1"/>
  <c r="D20" i="6"/>
  <c r="D19" i="6"/>
  <c r="D18" i="6"/>
  <c r="D17" i="6"/>
  <c r="D16" i="6"/>
  <c r="D15" i="6"/>
  <c r="D14" i="6"/>
  <c r="D13" i="6"/>
  <c r="D12" i="6"/>
  <c r="D11" i="6"/>
  <c r="F61" i="4"/>
  <c r="F58" i="4"/>
  <c r="F57" i="4"/>
  <c r="F56" i="4"/>
  <c r="F55" i="4"/>
  <c r="F54" i="4"/>
  <c r="F53" i="4"/>
  <c r="F52" i="4"/>
  <c r="F51" i="4"/>
  <c r="F50" i="4"/>
  <c r="F48" i="4"/>
  <c r="F47" i="4"/>
  <c r="F46" i="4"/>
  <c r="F45" i="4"/>
  <c r="F43" i="4"/>
  <c r="F42" i="4"/>
  <c r="F41" i="4"/>
  <c r="F40" i="4"/>
  <c r="F38" i="4"/>
  <c r="F37" i="4"/>
  <c r="F36" i="4"/>
  <c r="F35" i="4"/>
  <c r="F34" i="4"/>
  <c r="F33" i="4"/>
  <c r="F32" i="4"/>
  <c r="F31" i="4"/>
  <c r="F30" i="4"/>
  <c r="F28" i="4"/>
  <c r="F27" i="4"/>
  <c r="F26" i="4"/>
  <c r="F25" i="4"/>
  <c r="F24" i="4"/>
  <c r="F23" i="4"/>
  <c r="F22" i="4"/>
  <c r="F21" i="4"/>
  <c r="F20" i="4"/>
  <c r="F18" i="4"/>
  <c r="F17" i="4"/>
  <c r="F16" i="4"/>
  <c r="F15" i="4"/>
  <c r="F14" i="4"/>
  <c r="F13" i="4"/>
  <c r="D52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L13" i="1" l="1"/>
  <c r="F53" i="1"/>
  <c r="F26" i="1"/>
  <c r="G21" i="2" l="1"/>
  <c r="F56" i="1" l="1"/>
  <c r="M32" i="1" l="1"/>
  <c r="M20" i="1"/>
  <c r="G57" i="1"/>
  <c r="G56" i="1"/>
  <c r="G55" i="1"/>
  <c r="G54" i="1"/>
  <c r="G53" i="1"/>
  <c r="G26" i="1"/>
  <c r="G12" i="3" l="1"/>
  <c r="G13" i="3"/>
  <c r="G15" i="3"/>
  <c r="G17" i="3"/>
  <c r="G18" i="3"/>
  <c r="G19" i="3"/>
  <c r="G20" i="3"/>
  <c r="G21" i="3"/>
  <c r="G22" i="3"/>
  <c r="G23" i="3"/>
  <c r="G24" i="3"/>
  <c r="G25" i="3"/>
  <c r="G26" i="3"/>
  <c r="G27" i="3"/>
  <c r="G28" i="3"/>
  <c r="G30" i="3"/>
  <c r="G31" i="3"/>
  <c r="G32" i="3"/>
  <c r="G33" i="3"/>
  <c r="G34" i="3"/>
  <c r="G36" i="3"/>
  <c r="G37" i="3"/>
  <c r="G40" i="3" l="1"/>
  <c r="G39" i="3"/>
  <c r="F62" i="4" l="1"/>
  <c r="F60" i="4"/>
  <c r="E24" i="8" l="1"/>
  <c r="H24" i="8" s="1"/>
  <c r="E25" i="8"/>
  <c r="H25" i="8" s="1"/>
  <c r="E26" i="8"/>
  <c r="H26" i="8" s="1"/>
  <c r="E27" i="8"/>
  <c r="H27" i="8" s="1"/>
  <c r="E28" i="8"/>
  <c r="E29" i="8"/>
  <c r="H29" i="8" s="1"/>
  <c r="E30" i="8"/>
  <c r="H30" i="8" s="1"/>
  <c r="E31" i="8"/>
  <c r="H31" i="8" s="1"/>
  <c r="E32" i="8"/>
  <c r="H32" i="8" s="1"/>
  <c r="E23" i="8"/>
  <c r="H23" i="8" s="1"/>
  <c r="D22" i="8"/>
  <c r="F22" i="8"/>
  <c r="G22" i="8"/>
  <c r="C22" i="8"/>
  <c r="H15" i="8"/>
  <c r="E12" i="8"/>
  <c r="H12" i="8" s="1"/>
  <c r="E13" i="8"/>
  <c r="H13" i="8" s="1"/>
  <c r="E14" i="8"/>
  <c r="H14" i="8" s="1"/>
  <c r="E15" i="8"/>
  <c r="E16" i="8"/>
  <c r="H16" i="8" s="1"/>
  <c r="E17" i="8"/>
  <c r="H17" i="8" s="1"/>
  <c r="E18" i="8"/>
  <c r="H18" i="8" s="1"/>
  <c r="E19" i="8"/>
  <c r="H19" i="8" s="1"/>
  <c r="E20" i="8"/>
  <c r="H20" i="8" s="1"/>
  <c r="F75" i="7"/>
  <c r="I75" i="7" s="1"/>
  <c r="F73" i="7"/>
  <c r="I73" i="7" s="1"/>
  <c r="F74" i="7"/>
  <c r="I74" i="7" s="1"/>
  <c r="F72" i="7"/>
  <c r="I72" i="7" s="1"/>
  <c r="F63" i="7"/>
  <c r="I63" i="7" s="1"/>
  <c r="F64" i="7"/>
  <c r="I64" i="7" s="1"/>
  <c r="F65" i="7"/>
  <c r="I65" i="7" s="1"/>
  <c r="F66" i="7"/>
  <c r="I66" i="7" s="1"/>
  <c r="F67" i="7"/>
  <c r="I67" i="7" s="1"/>
  <c r="F68" i="7"/>
  <c r="I68" i="7" s="1"/>
  <c r="F69" i="7"/>
  <c r="I69" i="7" s="1"/>
  <c r="F70" i="7"/>
  <c r="I70" i="7" s="1"/>
  <c r="F62" i="7"/>
  <c r="I62" i="7" s="1"/>
  <c r="F55" i="7"/>
  <c r="I55" i="7" s="1"/>
  <c r="F56" i="7"/>
  <c r="I56" i="7" s="1"/>
  <c r="F57" i="7"/>
  <c r="I57" i="7" s="1"/>
  <c r="F58" i="7"/>
  <c r="I58" i="7" s="1"/>
  <c r="F60" i="7"/>
  <c r="I60" i="7" s="1"/>
  <c r="F54" i="7"/>
  <c r="I54" i="7" s="1"/>
  <c r="F46" i="7"/>
  <c r="I46" i="7" s="1"/>
  <c r="F47" i="7"/>
  <c r="I47" i="7" s="1"/>
  <c r="F48" i="7"/>
  <c r="I48" i="7" s="1"/>
  <c r="F49" i="7"/>
  <c r="I49" i="7" s="1"/>
  <c r="F50" i="7"/>
  <c r="I50" i="7" s="1"/>
  <c r="F51" i="7"/>
  <c r="I51" i="7" s="1"/>
  <c r="F52" i="7"/>
  <c r="I52" i="7" s="1"/>
  <c r="F45" i="7"/>
  <c r="I45" i="7" s="1"/>
  <c r="F40" i="7"/>
  <c r="I40" i="7" s="1"/>
  <c r="F41" i="7"/>
  <c r="I41" i="7" s="1"/>
  <c r="F42" i="7"/>
  <c r="I42" i="7" s="1"/>
  <c r="F39" i="7"/>
  <c r="I39" i="7" s="1"/>
  <c r="F30" i="7"/>
  <c r="I30" i="7" s="1"/>
  <c r="F31" i="7"/>
  <c r="I31" i="7" s="1"/>
  <c r="F32" i="7"/>
  <c r="I32" i="7" s="1"/>
  <c r="F33" i="7"/>
  <c r="I33" i="7" s="1"/>
  <c r="F34" i="7"/>
  <c r="I34" i="7" s="1"/>
  <c r="F35" i="7"/>
  <c r="I35" i="7" s="1"/>
  <c r="F36" i="7"/>
  <c r="I36" i="7" s="1"/>
  <c r="F37" i="7"/>
  <c r="I37" i="7" s="1"/>
  <c r="F29" i="7"/>
  <c r="I29" i="7" s="1"/>
  <c r="F27" i="7"/>
  <c r="F22" i="7"/>
  <c r="I22" i="7" s="1"/>
  <c r="F23" i="7"/>
  <c r="I23" i="7" s="1"/>
  <c r="F24" i="7"/>
  <c r="I24" i="7" s="1"/>
  <c r="F25" i="7"/>
  <c r="I25" i="7" s="1"/>
  <c r="F21" i="7"/>
  <c r="I21" i="7" s="1"/>
  <c r="F13" i="7"/>
  <c r="I13" i="7" s="1"/>
  <c r="F14" i="7"/>
  <c r="I14" i="7" s="1"/>
  <c r="F15" i="7"/>
  <c r="I15" i="7"/>
  <c r="F16" i="7"/>
  <c r="I16" i="7" s="1"/>
  <c r="F17" i="7"/>
  <c r="I17" i="7" s="1"/>
  <c r="F18" i="7"/>
  <c r="I18" i="7" s="1"/>
  <c r="F19" i="7"/>
  <c r="I19" i="7" s="1"/>
  <c r="F12" i="7"/>
  <c r="I12" i="7" s="1"/>
  <c r="E71" i="7"/>
  <c r="G71" i="7"/>
  <c r="H71" i="7"/>
  <c r="D71" i="7"/>
  <c r="E61" i="7"/>
  <c r="G61" i="7"/>
  <c r="H61" i="7"/>
  <c r="D61" i="7"/>
  <c r="E44" i="7"/>
  <c r="G44" i="7"/>
  <c r="H44" i="7"/>
  <c r="D44" i="7"/>
  <c r="E38" i="7"/>
  <c r="G38" i="7"/>
  <c r="H38" i="7"/>
  <c r="D38" i="7"/>
  <c r="E28" i="7"/>
  <c r="G28" i="7"/>
  <c r="H28" i="7"/>
  <c r="D28" i="7"/>
  <c r="E11" i="7"/>
  <c r="G11" i="7"/>
  <c r="H11" i="7"/>
  <c r="D11" i="7"/>
  <c r="G31" i="6"/>
  <c r="D24" i="6"/>
  <c r="G24" i="6" s="1"/>
  <c r="D25" i="6"/>
  <c r="G25" i="6" s="1"/>
  <c r="D26" i="6"/>
  <c r="G26" i="6" s="1"/>
  <c r="D27" i="6"/>
  <c r="G27" i="6" s="1"/>
  <c r="D28" i="6"/>
  <c r="G28" i="6" s="1"/>
  <c r="D29" i="6"/>
  <c r="G29" i="6" s="1"/>
  <c r="D30" i="6"/>
  <c r="G30" i="6" s="1"/>
  <c r="D32" i="6"/>
  <c r="G32" i="6" s="1"/>
  <c r="D33" i="6"/>
  <c r="G33" i="6" s="1"/>
  <c r="D23" i="6"/>
  <c r="G23" i="6" s="1"/>
  <c r="C22" i="6"/>
  <c r="B22" i="6"/>
  <c r="C9" i="6"/>
  <c r="E9" i="6"/>
  <c r="F9" i="6"/>
  <c r="B9" i="6"/>
  <c r="G20" i="6"/>
  <c r="G19" i="6"/>
  <c r="G12" i="6"/>
  <c r="G13" i="6"/>
  <c r="G14" i="6"/>
  <c r="G15" i="6"/>
  <c r="G16" i="6"/>
  <c r="G17" i="6"/>
  <c r="G18" i="6"/>
  <c r="G11" i="6"/>
  <c r="I44" i="4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49" i="4"/>
  <c r="I149" i="4" s="1"/>
  <c r="F146" i="4"/>
  <c r="I146" i="4" s="1"/>
  <c r="F147" i="4"/>
  <c r="I147" i="4" s="1"/>
  <c r="F145" i="4"/>
  <c r="I145" i="4" s="1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37" i="4"/>
  <c r="I137" i="4" s="1"/>
  <c r="F135" i="4"/>
  <c r="I135" i="4" s="1"/>
  <c r="F134" i="4"/>
  <c r="I134" i="4" s="1"/>
  <c r="F133" i="4"/>
  <c r="I133" i="4" s="1"/>
  <c r="F131" i="4"/>
  <c r="F130" i="4"/>
  <c r="I130" i="4" s="1"/>
  <c r="F129" i="4"/>
  <c r="F128" i="4"/>
  <c r="I128" i="4" s="1"/>
  <c r="F127" i="4"/>
  <c r="I127" i="4" s="1"/>
  <c r="F126" i="4"/>
  <c r="I126" i="4" s="1"/>
  <c r="F125" i="4"/>
  <c r="I125" i="4" s="1"/>
  <c r="F124" i="4"/>
  <c r="I124" i="4" s="1"/>
  <c r="F123" i="4"/>
  <c r="I123" i="4" s="1"/>
  <c r="I131" i="4"/>
  <c r="I129" i="4"/>
  <c r="F121" i="4"/>
  <c r="I121" i="4" s="1"/>
  <c r="F120" i="4"/>
  <c r="I120" i="4" s="1"/>
  <c r="F119" i="4"/>
  <c r="I119" i="4" s="1"/>
  <c r="F118" i="4"/>
  <c r="I118" i="4" s="1"/>
  <c r="F116" i="4"/>
  <c r="I116" i="4" s="1"/>
  <c r="F115" i="4"/>
  <c r="I115" i="4" s="1"/>
  <c r="F114" i="4"/>
  <c r="I114" i="4" s="1"/>
  <c r="F113" i="4"/>
  <c r="I113" i="4" s="1"/>
  <c r="F111" i="4"/>
  <c r="I111" i="4" s="1"/>
  <c r="F110" i="4"/>
  <c r="I110" i="4" s="1"/>
  <c r="F109" i="4"/>
  <c r="I109" i="4" s="1"/>
  <c r="F108" i="4"/>
  <c r="I108" i="4" s="1"/>
  <c r="F107" i="4"/>
  <c r="I107" i="4" s="1"/>
  <c r="F106" i="4"/>
  <c r="I106" i="4" s="1"/>
  <c r="F105" i="4"/>
  <c r="I105" i="4" s="1"/>
  <c r="F104" i="4"/>
  <c r="I104" i="4" s="1"/>
  <c r="F103" i="4"/>
  <c r="I103" i="4" s="1"/>
  <c r="F101" i="4"/>
  <c r="I101" i="4" s="1"/>
  <c r="F100" i="4"/>
  <c r="F99" i="4"/>
  <c r="I99" i="4" s="1"/>
  <c r="F98" i="4"/>
  <c r="I98" i="4" s="1"/>
  <c r="F97" i="4"/>
  <c r="I97" i="4" s="1"/>
  <c r="F96" i="4"/>
  <c r="I96" i="4" s="1"/>
  <c r="F95" i="4"/>
  <c r="I95" i="4" s="1"/>
  <c r="F94" i="4"/>
  <c r="I94" i="4" s="1"/>
  <c r="F93" i="4"/>
  <c r="I93" i="4" s="1"/>
  <c r="I100" i="4"/>
  <c r="F86" i="4"/>
  <c r="I86" i="4" s="1"/>
  <c r="F87" i="4"/>
  <c r="I87" i="4" s="1"/>
  <c r="F88" i="4"/>
  <c r="I88" i="4" s="1"/>
  <c r="F89" i="4"/>
  <c r="I89" i="4" s="1"/>
  <c r="F90" i="4"/>
  <c r="I90" i="4" s="1"/>
  <c r="F91" i="4"/>
  <c r="I91" i="4" s="1"/>
  <c r="F85" i="4"/>
  <c r="I85" i="4" s="1"/>
  <c r="F77" i="4"/>
  <c r="I77" i="4" s="1"/>
  <c r="F78" i="4"/>
  <c r="I78" i="4" s="1"/>
  <c r="F79" i="4"/>
  <c r="I79" i="4" s="1"/>
  <c r="F80" i="4"/>
  <c r="I80" i="4" s="1"/>
  <c r="F81" i="4"/>
  <c r="I81" i="4" s="1"/>
  <c r="F82" i="4"/>
  <c r="I82" i="4" s="1"/>
  <c r="F76" i="4"/>
  <c r="I76" i="4" s="1"/>
  <c r="F73" i="4"/>
  <c r="I73" i="4" s="1"/>
  <c r="F74" i="4"/>
  <c r="I74" i="4" s="1"/>
  <c r="F72" i="4"/>
  <c r="I72" i="4" s="1"/>
  <c r="F65" i="4"/>
  <c r="I65" i="4" s="1"/>
  <c r="F66" i="4"/>
  <c r="I66" i="4" s="1"/>
  <c r="F67" i="4"/>
  <c r="I67" i="4" s="1"/>
  <c r="F68" i="4"/>
  <c r="I68" i="4" s="1"/>
  <c r="F69" i="4"/>
  <c r="I69" i="4" s="1"/>
  <c r="F70" i="4"/>
  <c r="I70" i="4" s="1"/>
  <c r="F64" i="4"/>
  <c r="I64" i="4" s="1"/>
  <c r="I62" i="4"/>
  <c r="I61" i="4"/>
  <c r="I60" i="4"/>
  <c r="I58" i="4"/>
  <c r="I55" i="4"/>
  <c r="I50" i="4"/>
  <c r="I57" i="4"/>
  <c r="I56" i="4"/>
  <c r="I54" i="4"/>
  <c r="I53" i="4"/>
  <c r="I52" i="4"/>
  <c r="I51" i="4"/>
  <c r="I41" i="4"/>
  <c r="I42" i="4"/>
  <c r="I43" i="4"/>
  <c r="I45" i="4"/>
  <c r="I46" i="4"/>
  <c r="I47" i="4"/>
  <c r="I48" i="4"/>
  <c r="I40" i="4"/>
  <c r="I38" i="4"/>
  <c r="I37" i="4"/>
  <c r="I35" i="4"/>
  <c r="I34" i="4"/>
  <c r="I33" i="4"/>
  <c r="I32" i="4"/>
  <c r="I31" i="4"/>
  <c r="I36" i="4"/>
  <c r="I30" i="4"/>
  <c r="I21" i="4"/>
  <c r="I22" i="4"/>
  <c r="I23" i="4"/>
  <c r="I24" i="4"/>
  <c r="I25" i="4"/>
  <c r="I26" i="4"/>
  <c r="I27" i="4"/>
  <c r="I28" i="4"/>
  <c r="I20" i="4"/>
  <c r="I14" i="4"/>
  <c r="I15" i="4"/>
  <c r="I16" i="4"/>
  <c r="I17" i="4"/>
  <c r="I18" i="4"/>
  <c r="I13" i="4"/>
  <c r="F12" i="4"/>
  <c r="I12" i="4" s="1"/>
  <c r="C58" i="3"/>
  <c r="E58" i="3"/>
  <c r="F58" i="3"/>
  <c r="B58" i="3"/>
  <c r="C53" i="3"/>
  <c r="C63" i="3" s="1"/>
  <c r="E53" i="3"/>
  <c r="F53" i="3"/>
  <c r="B53" i="3"/>
  <c r="B63" i="3" s="1"/>
  <c r="D54" i="3"/>
  <c r="D55" i="3"/>
  <c r="D56" i="3"/>
  <c r="D57" i="3"/>
  <c r="D59" i="3"/>
  <c r="D60" i="3"/>
  <c r="D61" i="3"/>
  <c r="D62" i="3"/>
  <c r="D65" i="3"/>
  <c r="D64" i="3" s="1"/>
  <c r="D46" i="3"/>
  <c r="D47" i="3"/>
  <c r="D48" i="3"/>
  <c r="D49" i="3"/>
  <c r="D50" i="3"/>
  <c r="D51" i="3"/>
  <c r="D45" i="3"/>
  <c r="E44" i="3"/>
  <c r="F44" i="3"/>
  <c r="D40" i="3"/>
  <c r="D39" i="3"/>
  <c r="G38" i="3" s="1"/>
  <c r="C38" i="3"/>
  <c r="E38" i="3"/>
  <c r="F38" i="3"/>
  <c r="B38" i="3"/>
  <c r="D37" i="3"/>
  <c r="D36" i="3"/>
  <c r="D31" i="3"/>
  <c r="D32" i="3"/>
  <c r="D33" i="3"/>
  <c r="D34" i="3"/>
  <c r="D30" i="3"/>
  <c r="C29" i="3"/>
  <c r="C41" i="3" s="1"/>
  <c r="C66" i="3" s="1"/>
  <c r="E29" i="3"/>
  <c r="E41" i="3" s="1"/>
  <c r="F29" i="3"/>
  <c r="F41" i="3" s="1"/>
  <c r="B29" i="3"/>
  <c r="B41" i="3" s="1"/>
  <c r="D28" i="3"/>
  <c r="D11" i="3"/>
  <c r="E63" i="3" l="1"/>
  <c r="E66" i="3"/>
  <c r="F63" i="3"/>
  <c r="F66" i="3"/>
  <c r="F35" i="6"/>
  <c r="G53" i="3"/>
  <c r="G63" i="3" s="1"/>
  <c r="I38" i="7"/>
  <c r="D58" i="3"/>
  <c r="I112" i="4"/>
  <c r="G58" i="3"/>
  <c r="F61" i="7"/>
  <c r="I44" i="7"/>
  <c r="F69" i="3"/>
  <c r="G69" i="3" s="1"/>
  <c r="E35" i="6"/>
  <c r="G29" i="3"/>
  <c r="G41" i="3" s="1"/>
  <c r="G66" i="3" s="1"/>
  <c r="C35" i="6"/>
  <c r="I61" i="7"/>
  <c r="D53" i="3"/>
  <c r="B66" i="3"/>
  <c r="G9" i="6"/>
  <c r="E22" i="8"/>
  <c r="H28" i="8"/>
  <c r="H22" i="8" s="1"/>
  <c r="G22" i="6"/>
  <c r="B35" i="6"/>
  <c r="D9" i="6"/>
  <c r="I71" i="7"/>
  <c r="F71" i="7"/>
  <c r="F44" i="7"/>
  <c r="F38" i="7"/>
  <c r="I28" i="7"/>
  <c r="F28" i="7"/>
  <c r="I11" i="7"/>
  <c r="F11" i="7"/>
  <c r="D22" i="6"/>
  <c r="D44" i="3"/>
  <c r="D38" i="3"/>
  <c r="D29" i="3"/>
  <c r="D41" i="3" s="1"/>
  <c r="D66" i="3" l="1"/>
  <c r="D63" i="3"/>
  <c r="C70" i="3"/>
  <c r="G70" i="3"/>
  <c r="F70" i="3"/>
  <c r="E69" i="3"/>
  <c r="E70" i="3" s="1"/>
  <c r="G35" i="6"/>
  <c r="D69" i="3"/>
  <c r="D70" i="3" s="1"/>
  <c r="D35" i="6"/>
  <c r="A4" i="3"/>
  <c r="I148" i="4" l="1"/>
  <c r="H148" i="4"/>
  <c r="G148" i="4"/>
  <c r="F148" i="4"/>
  <c r="E148" i="4"/>
  <c r="I144" i="4"/>
  <c r="H144" i="4"/>
  <c r="G144" i="4"/>
  <c r="F144" i="4"/>
  <c r="E144" i="4"/>
  <c r="I136" i="4"/>
  <c r="H136" i="4"/>
  <c r="G136" i="4"/>
  <c r="F136" i="4"/>
  <c r="E136" i="4"/>
  <c r="I132" i="4"/>
  <c r="H132" i="4"/>
  <c r="G132" i="4"/>
  <c r="F132" i="4"/>
  <c r="E132" i="4"/>
  <c r="I122" i="4"/>
  <c r="H122" i="4"/>
  <c r="G122" i="4"/>
  <c r="F122" i="4"/>
  <c r="E122" i="4"/>
  <c r="H112" i="4"/>
  <c r="G112" i="4"/>
  <c r="F112" i="4"/>
  <c r="E112" i="4"/>
  <c r="I102" i="4"/>
  <c r="H102" i="4"/>
  <c r="G102" i="4"/>
  <c r="F102" i="4"/>
  <c r="E102" i="4"/>
  <c r="I92" i="4"/>
  <c r="H92" i="4"/>
  <c r="G92" i="4"/>
  <c r="F92" i="4"/>
  <c r="E92" i="4"/>
  <c r="I84" i="4"/>
  <c r="H84" i="4"/>
  <c r="G84" i="4"/>
  <c r="F84" i="4"/>
  <c r="E84" i="4"/>
  <c r="I75" i="4"/>
  <c r="H75" i="4"/>
  <c r="G75" i="4"/>
  <c r="F75" i="4"/>
  <c r="E75" i="4"/>
  <c r="I71" i="4"/>
  <c r="H71" i="4"/>
  <c r="G71" i="4"/>
  <c r="F71" i="4"/>
  <c r="E71" i="4"/>
  <c r="I63" i="4"/>
  <c r="H63" i="4"/>
  <c r="G63" i="4"/>
  <c r="F63" i="4"/>
  <c r="E63" i="4"/>
  <c r="I59" i="4"/>
  <c r="H59" i="4"/>
  <c r="G59" i="4"/>
  <c r="F59" i="4"/>
  <c r="E59" i="4"/>
  <c r="I49" i="4"/>
  <c r="H49" i="4"/>
  <c r="G49" i="4"/>
  <c r="F49" i="4"/>
  <c r="E49" i="4"/>
  <c r="I39" i="4"/>
  <c r="H39" i="4"/>
  <c r="G39" i="4"/>
  <c r="E39" i="4"/>
  <c r="I29" i="4"/>
  <c r="H29" i="4"/>
  <c r="G29" i="4"/>
  <c r="F29" i="4"/>
  <c r="E29" i="4"/>
  <c r="I19" i="4"/>
  <c r="H19" i="4"/>
  <c r="G19" i="4"/>
  <c r="F19" i="4"/>
  <c r="E19" i="4"/>
  <c r="I11" i="4"/>
  <c r="H11" i="4"/>
  <c r="G11" i="8" s="1"/>
  <c r="G10" i="8" s="1"/>
  <c r="G34" i="8" s="1"/>
  <c r="G11" i="4"/>
  <c r="F11" i="8" s="1"/>
  <c r="F10" i="8" s="1"/>
  <c r="F34" i="8" s="1"/>
  <c r="F11" i="4"/>
  <c r="E11" i="4"/>
  <c r="D148" i="4"/>
  <c r="D144" i="4"/>
  <c r="D136" i="4"/>
  <c r="D132" i="4"/>
  <c r="D122" i="4"/>
  <c r="D112" i="4"/>
  <c r="D102" i="4"/>
  <c r="D92" i="4"/>
  <c r="D84" i="4"/>
  <c r="D75" i="4"/>
  <c r="D71" i="4"/>
  <c r="D63" i="4"/>
  <c r="D59" i="4"/>
  <c r="D49" i="4"/>
  <c r="D29" i="4"/>
  <c r="D19" i="4"/>
  <c r="D11" i="4"/>
  <c r="C11" i="8" s="1"/>
  <c r="D10" i="8" l="1"/>
  <c r="D34" i="8" s="1"/>
  <c r="D11" i="8"/>
  <c r="E11" i="8"/>
  <c r="C10" i="8"/>
  <c r="C34" i="8" s="1"/>
  <c r="G83" i="4"/>
  <c r="H10" i="4"/>
  <c r="H26" i="7" s="1"/>
  <c r="H20" i="7" s="1"/>
  <c r="H10" i="7" s="1"/>
  <c r="E83" i="4"/>
  <c r="E59" i="7" s="1"/>
  <c r="E53" i="7" s="1"/>
  <c r="E43" i="7" s="1"/>
  <c r="H83" i="4"/>
  <c r="I10" i="4"/>
  <c r="I26" i="7" s="1"/>
  <c r="I20" i="7" s="1"/>
  <c r="I10" i="7" s="1"/>
  <c r="F83" i="4"/>
  <c r="F59" i="7" s="1"/>
  <c r="F53" i="7" s="1"/>
  <c r="F43" i="7" s="1"/>
  <c r="I83" i="4"/>
  <c r="I59" i="7" s="1"/>
  <c r="I53" i="7" s="1"/>
  <c r="I43" i="7" s="1"/>
  <c r="D83" i="4"/>
  <c r="E10" i="4"/>
  <c r="E26" i="7" s="1"/>
  <c r="E20" i="7" s="1"/>
  <c r="E10" i="7" s="1"/>
  <c r="G10" i="4"/>
  <c r="G26" i="7" s="1"/>
  <c r="G20" i="7" s="1"/>
  <c r="G10" i="7" s="1"/>
  <c r="D10" i="4"/>
  <c r="G53" i="5"/>
  <c r="F53" i="5"/>
  <c r="E53" i="5"/>
  <c r="G51" i="5"/>
  <c r="G13" i="5" s="1"/>
  <c r="F51" i="5"/>
  <c r="F13" i="5" s="1"/>
  <c r="E51" i="5"/>
  <c r="G43" i="5"/>
  <c r="F43" i="5"/>
  <c r="E43" i="5"/>
  <c r="G41" i="5"/>
  <c r="G12" i="5" s="1"/>
  <c r="F41" i="5"/>
  <c r="F12" i="5" s="1"/>
  <c r="E41" i="5"/>
  <c r="E12" i="5" s="1"/>
  <c r="G27" i="5"/>
  <c r="F27" i="5"/>
  <c r="E27" i="5"/>
  <c r="G37" i="5"/>
  <c r="G54" i="5" s="1"/>
  <c r="F37" i="5"/>
  <c r="F54" i="5" s="1"/>
  <c r="E37" i="5"/>
  <c r="E54" i="5" s="1"/>
  <c r="G36" i="5"/>
  <c r="G44" i="5" s="1"/>
  <c r="F36" i="5"/>
  <c r="F44" i="5" s="1"/>
  <c r="E36" i="5"/>
  <c r="E44" i="5" s="1"/>
  <c r="G34" i="5"/>
  <c r="F34" i="5"/>
  <c r="G33" i="5"/>
  <c r="F33" i="5"/>
  <c r="E34" i="5"/>
  <c r="E33" i="5"/>
  <c r="G28" i="5"/>
  <c r="F28" i="5"/>
  <c r="E28" i="5"/>
  <c r="M74" i="1"/>
  <c r="L74" i="1"/>
  <c r="M68" i="1"/>
  <c r="L68" i="1"/>
  <c r="M64" i="1"/>
  <c r="L64" i="1"/>
  <c r="M58" i="1"/>
  <c r="L58" i="1"/>
  <c r="M44" i="1"/>
  <c r="M40" i="1"/>
  <c r="M33" i="1"/>
  <c r="M29" i="1"/>
  <c r="M25" i="1"/>
  <c r="M21" i="1"/>
  <c r="M11" i="1"/>
  <c r="L44" i="1"/>
  <c r="L40" i="1"/>
  <c r="L33" i="1"/>
  <c r="L29" i="1"/>
  <c r="L25" i="1"/>
  <c r="L21" i="1"/>
  <c r="L11" i="1"/>
  <c r="G62" i="1"/>
  <c r="F62" i="1"/>
  <c r="G43" i="1"/>
  <c r="G40" i="1"/>
  <c r="G33" i="1"/>
  <c r="G27" i="1"/>
  <c r="G19" i="1"/>
  <c r="G11" i="1"/>
  <c r="F43" i="1"/>
  <c r="F40" i="1"/>
  <c r="F33" i="1"/>
  <c r="F27" i="1"/>
  <c r="F19" i="1"/>
  <c r="F11" i="1"/>
  <c r="G55" i="5" l="1"/>
  <c r="G17" i="5" s="1"/>
  <c r="H59" i="7"/>
  <c r="H53" i="7" s="1"/>
  <c r="H43" i="7" s="1"/>
  <c r="H76" i="7" s="1"/>
  <c r="F55" i="5"/>
  <c r="F17" i="5" s="1"/>
  <c r="G59" i="7"/>
  <c r="G53" i="7" s="1"/>
  <c r="G43" i="7" s="1"/>
  <c r="G76" i="7" s="1"/>
  <c r="E76" i="7"/>
  <c r="E55" i="5"/>
  <c r="E17" i="5" s="1"/>
  <c r="D59" i="7"/>
  <c r="D53" i="7" s="1"/>
  <c r="D43" i="7" s="1"/>
  <c r="I76" i="7"/>
  <c r="E45" i="5"/>
  <c r="E16" i="5" s="1"/>
  <c r="D26" i="7"/>
  <c r="D20" i="7" s="1"/>
  <c r="D10" i="7" s="1"/>
  <c r="H11" i="8"/>
  <c r="H10" i="8" s="1"/>
  <c r="H34" i="8" s="1"/>
  <c r="E10" i="8"/>
  <c r="E34" i="8" s="1"/>
  <c r="L48" i="1"/>
  <c r="L60" i="1" s="1"/>
  <c r="M77" i="1"/>
  <c r="F52" i="5"/>
  <c r="G156" i="4"/>
  <c r="H156" i="4"/>
  <c r="I156" i="4"/>
  <c r="E156" i="4"/>
  <c r="F45" i="5"/>
  <c r="F16" i="5" s="1"/>
  <c r="G45" i="5"/>
  <c r="G16" i="5" s="1"/>
  <c r="E52" i="5"/>
  <c r="G49" i="1"/>
  <c r="G64" i="1" s="1"/>
  <c r="D156" i="4"/>
  <c r="L77" i="1"/>
  <c r="G52" i="5"/>
  <c r="G57" i="5" s="1"/>
  <c r="G58" i="5" s="1"/>
  <c r="F49" i="1"/>
  <c r="F64" i="1" s="1"/>
  <c r="E13" i="5"/>
  <c r="M48" i="1"/>
  <c r="M60" i="1" s="1"/>
  <c r="E42" i="5"/>
  <c r="J9" i="9"/>
  <c r="I9" i="9"/>
  <c r="F57" i="5" l="1"/>
  <c r="F58" i="5" s="1"/>
  <c r="D76" i="7"/>
  <c r="E57" i="5"/>
  <c r="E58" i="5" s="1"/>
  <c r="L78" i="1"/>
  <c r="M78" i="1"/>
  <c r="K15" i="9"/>
  <c r="E15" i="9"/>
  <c r="E9" i="9"/>
  <c r="K9" i="9"/>
  <c r="H15" i="2"/>
  <c r="H14" i="2" s="1"/>
  <c r="E15" i="2"/>
  <c r="E14" i="2" s="1"/>
  <c r="E9" i="2" s="1"/>
  <c r="C15" i="2"/>
  <c r="C14" i="2" s="1"/>
  <c r="I14" i="2"/>
  <c r="I9" i="2" s="1"/>
  <c r="I25" i="2" s="1"/>
  <c r="F14" i="2"/>
  <c r="F9" i="2" s="1"/>
  <c r="F25" i="2" s="1"/>
  <c r="D14" i="2"/>
  <c r="K21" i="9" l="1"/>
  <c r="E21" i="9"/>
  <c r="C9" i="2"/>
  <c r="C25" i="2" s="1"/>
  <c r="G15" i="2"/>
  <c r="G14" i="2" s="1"/>
  <c r="G9" i="2" s="1"/>
  <c r="G25" i="2" s="1"/>
  <c r="H9" i="2"/>
  <c r="H25" i="2" s="1"/>
  <c r="D9" i="2"/>
  <c r="G42" i="5" l="1"/>
  <c r="F42" i="5"/>
  <c r="G32" i="5"/>
  <c r="F32" i="5"/>
  <c r="E32" i="5"/>
  <c r="F26" i="5"/>
  <c r="G35" i="5" l="1"/>
  <c r="G38" i="5" s="1"/>
  <c r="G14" i="5" s="1"/>
  <c r="F35" i="5"/>
  <c r="F38" i="5" s="1"/>
  <c r="F14" i="5" s="1"/>
  <c r="E35" i="5"/>
  <c r="E38" i="5" s="1"/>
  <c r="E14" i="5" s="1"/>
  <c r="G26" i="5"/>
  <c r="E26" i="5"/>
  <c r="G18" i="5" l="1"/>
  <c r="F18" i="5"/>
  <c r="E18" i="5"/>
  <c r="G47" i="5" l="1"/>
  <c r="G48" i="5" s="1"/>
  <c r="F47" i="5" l="1"/>
  <c r="F48" i="5" s="1"/>
  <c r="G15" i="5"/>
  <c r="F15" i="5"/>
  <c r="E15" i="5"/>
  <c r="G11" i="5"/>
  <c r="F11" i="5"/>
  <c r="E47" i="5"/>
  <c r="E48" i="5" s="1"/>
  <c r="G21" i="5" l="1"/>
  <c r="G22" i="5" s="1"/>
  <c r="G23" i="5" s="1"/>
  <c r="G29" i="5" s="1"/>
  <c r="E11" i="5"/>
  <c r="E21" i="5" s="1"/>
  <c r="E22" i="5" s="1"/>
  <c r="E23" i="5" s="1"/>
  <c r="E29" i="5" s="1"/>
  <c r="F21" i="5"/>
  <c r="F22" i="5" s="1"/>
  <c r="F23" i="5" s="1"/>
  <c r="F29" i="5" s="1"/>
  <c r="F39" i="4" l="1"/>
  <c r="F10" i="4" s="1"/>
  <c r="F156" i="4" l="1"/>
  <c r="F26" i="7"/>
  <c r="F20" i="7" s="1"/>
  <c r="F10" i="7" s="1"/>
  <c r="F76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César De la Cruz García</author>
  </authors>
  <commentList>
    <comment ref="G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<sst xmlns="http://schemas.openxmlformats.org/spreadsheetml/2006/main" count="861" uniqueCount="547">
  <si>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</si>
  <si>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</si>
  <si>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</si>
  <si>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</si>
  <si>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</si>
  <si>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</si>
  <si>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</si>
  <si>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</si>
  <si>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</si>
  <si>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</si>
  <si>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</si>
  <si>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</si>
  <si>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</si>
  <si>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</si>
  <si>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</si>
  <si>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</si>
  <si>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</si>
  <si>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</si>
  <si>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</si>
  <si>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</si>
  <si>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</si>
  <si>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</si>
  <si>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</si>
  <si>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</si>
  <si>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</si>
  <si>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</si>
  <si>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</si>
  <si>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</si>
  <si>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</si>
  <si>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</si>
  <si>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</si>
  <si>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</si>
  <si>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</si>
  <si>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</si>
  <si>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</si>
  <si>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</si>
  <si>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</si>
  <si>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</si>
  <si>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</si>
  <si>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</si>
  <si>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</si>
  <si>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</si>
  <si>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</si>
  <si>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</si>
  <si>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</si>
  <si>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</si>
  <si>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</si>
  <si>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</si>
  <si>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</si>
  <si>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</si>
  <si>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</si>
  <si>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</si>
  <si>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</si>
  <si>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</si>
  <si>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</si>
  <si>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</si>
  <si>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</si>
  <si>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</si>
  <si>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</si>
  <si>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</si>
  <si>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</si>
  <si>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</si>
  <si>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</si>
  <si>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</si>
  <si>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</si>
  <si>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</si>
  <si>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</si>
  <si>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</si>
  <si>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</si>
  <si>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</si>
  <si>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</si>
  <si>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</si>
  <si>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</si>
  <si>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</si>
  <si>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</si>
  <si>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</si>
  <si>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</si>
  <si>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</si>
  <si>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</si>
  <si>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</si>
  <si>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</si>
  <si>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</si>
  <si>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</si>
  <si>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</si>
  <si>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</si>
  <si>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</si>
  <si>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</si>
  <si>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</si>
  <si>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</si>
  <si>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</si>
  <si>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</si>
  <si>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</si>
  <si>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</si>
  <si>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</si>
  <si>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</si>
  <si>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</si>
  <si>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</si>
  <si>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</si>
  <si>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</si>
  <si>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</si>
  <si>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</si>
  <si>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</si>
  <si>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</si>
  <si>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</si>
  <si>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</si>
  <si>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</si>
  <si>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</si>
  <si>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</si>
  <si>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</si>
  <si>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</si>
  <si>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</si>
  <si>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</si>
  <si>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</si>
  <si>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</si>
  <si>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</si>
  <si>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</si>
  <si>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</si>
  <si>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</si>
  <si>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</si>
  <si>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</si>
  <si>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</si>
  <si>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</si>
  <si>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</si>
  <si>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</si>
  <si>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</si>
  <si>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</si>
  <si>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</si>
  <si>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</si>
  <si>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</si>
  <si>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</si>
  <si>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</si>
  <si>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</si>
  <si>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</si>
  <si>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</si>
  <si>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</si>
  <si>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</si>
  <si>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</si>
  <si>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</si>
  <si>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</si>
  <si>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</si>
  <si>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</si>
  <si>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</si>
  <si>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</si>
  <si>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</si>
  <si>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</si>
  <si>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</si>
  <si>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</si>
  <si>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</si>
  <si>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</si>
  <si>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</si>
  <si>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</si>
  <si>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</si>
  <si>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</si>
  <si>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</si>
  <si>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</si>
  <si>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</si>
  <si>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</si>
  <si>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</si>
  <si>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</si>
  <si>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</si>
  <si>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</si>
  <si>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</si>
  <si>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</si>
  <si>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</si>
  <si>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</si>
  <si>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</si>
  <si>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</si>
  <si>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</si>
  <si>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</si>
  <si>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</si>
  <si>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</si>
  <si>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</si>
  <si>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</si>
  <si>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</si>
  <si>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</si>
  <si>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</si>
  <si>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</si>
  <si>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</si>
  <si>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</si>
  <si>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</si>
  <si>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</si>
  <si>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</si>
  <si>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</si>
  <si>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</si>
  <si>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</si>
  <si>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</si>
  <si>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</si>
  <si>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</si>
  <si>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</si>
  <si>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</si>
  <si>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</si>
  <si>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</si>
  <si>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</si>
  <si>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</si>
  <si>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</si>
  <si>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</si>
  <si>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</si>
  <si>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</si>
  <si>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</si>
  <si>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</si>
  <si>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</si>
  <si>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</si>
  <si>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</si>
  <si>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</si>
  <si>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</si>
  <si>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</si>
  <si>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</si>
  <si>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</si>
  <si>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</si>
  <si>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</si>
  <si>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</si>
  <si>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</si>
  <si>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</si>
  <si>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</si>
  <si>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</si>
  <si>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</si>
  <si>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</si>
  <si>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</si>
  <si>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</si>
  <si>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</si>
  <si>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</si>
  <si>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</si>
  <si>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</si>
  <si>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</si>
  <si>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</si>
  <si>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</si>
  <si>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</si>
  <si>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</si>
  <si>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</si>
  <si>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</si>
  <si>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</si>
  <si>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</si>
  <si>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</si>
  <si>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</si>
  <si>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</si>
  <si>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</si>
  <si>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</si>
  <si>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</si>
  <si>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</si>
  <si>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</si>
  <si>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</si>
  <si>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</si>
  <si>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</si>
  <si>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</si>
  <si>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</si>
  <si>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</si>
  <si>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</si>
  <si>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</si>
  <si>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</si>
  <si>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</si>
  <si>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</si>
  <si>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</si>
  <si>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</si>
  <si>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</si>
  <si>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</si>
  <si>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</si>
  <si>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</si>
  <si>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</si>
  <si>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</si>
  <si>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</si>
  <si>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</si>
  <si>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</si>
  <si>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</si>
  <si>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</si>
  <si>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</si>
  <si>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</si>
  <si>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</si>
  <si>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</si>
  <si>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</si>
  <si>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</si>
  <si>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</si>
  <si>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</si>
  <si>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</si>
  <si>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</si>
  <si>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</si>
  <si>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</si>
  <si>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</si>
  <si>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</si>
  <si>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</si>
  <si>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</si>
  <si>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</si>
  <si>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</si>
  <si>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</si>
  <si>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</si>
  <si>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</si>
  <si>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</si>
  <si>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</si>
  <si>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</si>
  <si>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</si>
  <si>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</si>
  <si>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</si>
  <si>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</si>
  <si>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</si>
  <si>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</si>
  <si>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</si>
  <si>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</si>
  <si>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</si>
  <si>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</si>
  <si>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</si>
  <si>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</si>
  <si>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</si>
  <si>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</si>
  <si>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</si>
  <si>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</si>
  <si>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</si>
  <si>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</si>
  <si>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</si>
  <si>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</si>
  <si>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</si>
  <si>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</si>
  <si>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</si>
  <si>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</si>
  <si>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</si>
  <si>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</si>
  <si>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</si>
  <si>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</si>
  <si>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</si>
  <si>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</si>
  <si>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</si>
  <si>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</si>
  <si>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</si>
  <si>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</si>
  <si>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</si>
  <si>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</si>
  <si>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</si>
  <si>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</si>
  <si>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</si>
  <si>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</si>
  <si>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</si>
  <si>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</si>
  <si>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</si>
  <si>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</si>
  <si>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</si>
  <si>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</si>
  <si>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</si>
  <si>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</si>
  <si>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</si>
  <si>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</si>
  <si>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</si>
  <si>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</si>
  <si>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</si>
  <si>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</si>
  <si>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</si>
  <si>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</si>
  <si>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</si>
  <si>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</si>
  <si>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</si>
  <si>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</si>
  <si>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</si>
  <si>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</si>
  <si>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</si>
  <si>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</si>
  <si>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</si>
  <si>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</si>
  <si>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</si>
  <si>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</si>
  <si>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</si>
  <si>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</si>
  <si>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</si>
  <si>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</si>
  <si>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</si>
  <si>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</si>
  <si>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</si>
  <si>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</si>
  <si>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</si>
  <si>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</si>
  <si>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</si>
  <si>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</si>
  <si>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</si>
  <si>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</si>
  <si>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</si>
  <si>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</si>
  <si>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</si>
  <si>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</si>
  <si>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</si>
  <si>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</si>
  <si>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</si>
  <si>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</si>
  <si>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</si>
  <si>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</si>
  <si>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</si>
  <si>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</si>
  <si>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</si>
  <si>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</si>
  <si>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</si>
  <si>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</si>
  <si>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</si>
  <si>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</si>
  <si>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</si>
  <si>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</si>
  <si>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</si>
  <si>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</si>
  <si>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</si>
  <si>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</si>
  <si>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</si>
  <si>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</si>
  <si>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</si>
  <si>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</si>
  <si>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</si>
  <si>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</si>
  <si>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</si>
  <si>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</si>
  <si>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</si>
  <si>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</si>
  <si>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</si>
  <si>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</si>
  <si>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</si>
  <si>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</si>
  <si>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</si>
  <si>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</si>
  <si>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</si>
  <si>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</si>
  <si>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</si>
  <si>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</si>
  <si>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</si>
  <si>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</si>
  <si>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</si>
  <si>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</si>
  <si>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</si>
  <si>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</si>
  <si>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</si>
  <si>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</si>
  <si>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</si>
  <si>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</si>
  <si>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</si>
  <si>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</si>
  <si>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</si>
  <si>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</si>
  <si>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</si>
  <si>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</si>
  <si>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</si>
  <si>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</si>
  <si>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</si>
  <si>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</si>
  <si>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</si>
  <si>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</si>
  <si>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</si>
  <si>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</si>
  <si>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</si>
  <si>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</si>
  <si>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</si>
  <si>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</si>
  <si>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</si>
  <si>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</si>
  <si>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</si>
  <si>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</si>
  <si>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</si>
  <si>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</si>
  <si>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</si>
  <si>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</si>
  <si>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</si>
  <si>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</si>
  <si>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</si>
  <si>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</si>
  <si>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</si>
  <si>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</si>
  <si>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</si>
  <si>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</si>
  <si>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</si>
  <si>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</si>
  <si>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</si>
  <si>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</si>
  <si>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</si>
  <si>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</si>
  <si>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</si>
  <si>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</si>
  <si>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</si>
  <si>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</si>
  <si>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</si>
  <si>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</si>
  <si>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</si>
  <si>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</si>
  <si>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</si>
  <si>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</si>
  <si>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</si>
  <si>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</si>
  <si>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</si>
  <si>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</si>
  <si>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</si>
  <si>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</si>
  <si>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</si>
  <si>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</si>
  <si>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</si>
  <si>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</si>
  <si>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</si>
  <si>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</si>
  <si>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</si>
  <si>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</si>
  <si>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</si>
  <si>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</si>
  <si>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</si>
  <si>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</si>
  <si>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</si>
  <si>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</si>
  <si>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</si>
  <si>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</si>
  <si>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</si>
  <si>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</si>
  <si>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</si>
  <si>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</si>
  <si>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</si>
  <si>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</si>
  <si>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</si>
  <si>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</si>
  <si>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</si>
  <si>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</si>
  <si>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</si>
  <si>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</si>
  <si>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</si>
  <si>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</si>
  <si>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</si>
  <si>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</si>
  <si>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</si>
  <si>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</si>
  <si>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Ente Público</t>
  </si>
  <si>
    <t>Crédito 1</t>
  </si>
  <si>
    <t>Crédito 2</t>
  </si>
  <si>
    <t>Credito 3</t>
  </si>
  <si>
    <t>A. Credito 1</t>
  </si>
  <si>
    <t>31 de diciembre 2018</t>
  </si>
  <si>
    <r>
      <rPr>
        <b/>
        <sz val="10"/>
        <color theme="1"/>
        <rFont val="Calibri "/>
      </rPr>
      <t>B. Magisterio.-</t>
    </r>
    <r>
      <rPr>
        <sz val="10"/>
        <color theme="1"/>
        <rFont val="Calibri "/>
      </rPr>
      <t xml:space="preserve"> En este rubro unicamente va lo referente a Magisterio Estatal y Federal (Incluye Telesecundarias). No aplica para el personal docente de los Organismos Públicos Descentralizados.</t>
    </r>
  </si>
  <si>
    <t>Notas:</t>
  </si>
  <si>
    <t>NOTA: Ingresos Excedentes de Ingresos de Libre Disposición.- En este rubro representa la suma de los Ingresos que se han registrado adicional al Ingreso Estimado.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</si>
  <si>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</si>
  <si>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</si>
  <si>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</si>
  <si>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DIRECCIÓN DE PENSIONES DEL ESTADO DE DURANGO</t>
  </si>
  <si>
    <t>A. Dirección General</t>
  </si>
  <si>
    <t xml:space="preserve">B. Subdirección </t>
  </si>
  <si>
    <t>C. Dirección de informatica</t>
  </si>
  <si>
    <t>D. Dirección Jurídica</t>
  </si>
  <si>
    <t>Saldo al 31 de diciembre de 2019(d)</t>
  </si>
  <si>
    <t>Monto pagado de la inversión al 31 de marzo del 2020 (k)</t>
  </si>
  <si>
    <t>Monto pagado de la inversión actualizado al 31 de marzo del 2020 (l)</t>
  </si>
  <si>
    <t>Saldo pendiente por pagar de la inversión al 31 de marzo del 2020 (m = g – l)</t>
  </si>
  <si>
    <t xml:space="preserve">Al 31 de diciembre de 2019 y al 30 de junio 2020 </t>
  </si>
  <si>
    <t>30 de junio 2020</t>
  </si>
  <si>
    <t>Del 1 de enero al 31 de marzo del 2021 (b)</t>
  </si>
  <si>
    <t>E. Delegación Gómez Palacio</t>
  </si>
  <si>
    <t>F. Dirección Administrativa</t>
  </si>
  <si>
    <t>G. Dirección de Planeación y Finanzas</t>
  </si>
  <si>
    <t>H. Dirección de Contabilidad</t>
  </si>
  <si>
    <t>I. Dirección de Pensiones y Créditos</t>
  </si>
  <si>
    <t>J. Restaurante &amp; Bar Agave</t>
  </si>
  <si>
    <t>K. Administración de Cementerio y Servicios Funerarios</t>
  </si>
  <si>
    <t>Del 1 de enero al 31 de diciembre del 2023</t>
  </si>
  <si>
    <t>Del 1 de enero al 31 de diciembre del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</si>
</sst>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</numFmts>
  <fonts count="53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0"/>
      <name val="Calibri"/>
      <family val="2"/>
      <scheme val="minor"/>
    </font>
    <font>
      <b/>
      <sz val="10"/>
      <name val="Calibri "/>
    </font>
    <font>
      <sz val="10"/>
      <name val="Calibri 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b/>
      <sz val="10"/>
      <color theme="0"/>
      <name val="Calibri 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3">
    <xf numFmtId="0" fontId="0" fillId="0" borderId="0"/>
    <xf numFmtId="0" fontId="12" fillId="0" borderId="0"/>
    <xf numFmtId="164" fontId="17" fillId="0" borderId="0"/>
    <xf numFmtId="0" fontId="17" fillId="0" borderId="0"/>
    <xf numFmtId="43" fontId="12" fillId="0" borderId="0" applyFont="0" applyFill="0" applyBorder="0" applyAlignment="0" applyProtection="0"/>
    <xf numFmtId="0" fontId="20" fillId="3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9" fillId="0" borderId="0"/>
    <xf numFmtId="0" fontId="23" fillId="0" borderId="0"/>
    <xf numFmtId="0" fontId="9" fillId="0" borderId="0"/>
  </cellStyleXfs>
  <cellXfs count="425">
    <xf numFmtId="0" fontId="0" fillId="0" borderId="0" xfId="0"/>
    <xf numFmtId="0" fontId="13" fillId="0" borderId="0" xfId="0" applyFont="1"/>
    <xf numFmtId="4" fontId="13" fillId="0" borderId="0" xfId="0" applyNumberFormat="1" applyFont="1"/>
    <xf numFmtId="0" fontId="16" fillId="2" borderId="0" xfId="1" applyFont="1" applyFill="1" applyAlignment="1">
      <alignment horizontal="right"/>
    </xf>
    <xf numFmtId="0" fontId="16" fillId="2" borderId="0" xfId="1" applyFont="1" applyFill="1" applyAlignment="1" applyProtection="1">
      <alignment horizontal="center"/>
      <protection locked="0"/>
    </xf>
    <xf numFmtId="4" fontId="14" fillId="0" borderId="0" xfId="0" applyNumberFormat="1" applyFont="1"/>
    <xf numFmtId="0" fontId="14" fillId="0" borderId="0" xfId="0" applyFont="1"/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3" fillId="0" borderId="1" xfId="0" applyFont="1" applyBorder="1"/>
    <xf numFmtId="0" fontId="13" fillId="0" borderId="4" xfId="0" applyFont="1" applyBorder="1"/>
    <xf numFmtId="0" fontId="13" fillId="0" borderId="5" xfId="0" applyFont="1" applyBorder="1"/>
    <xf numFmtId="0" fontId="13" fillId="0" borderId="6" xfId="0" applyFont="1" applyBorder="1"/>
    <xf numFmtId="0" fontId="13" fillId="0" borderId="8" xfId="0" applyFont="1" applyBorder="1"/>
    <xf numFmtId="0" fontId="14" fillId="2" borderId="2" xfId="0" applyFont="1" applyFill="1" applyBorder="1"/>
    <xf numFmtId="0" fontId="13" fillId="2" borderId="2" xfId="0" applyFont="1" applyFill="1" applyBorder="1"/>
    <xf numFmtId="0" fontId="13" fillId="2" borderId="3" xfId="0" applyFont="1" applyFill="1" applyBorder="1"/>
    <xf numFmtId="0" fontId="14" fillId="0" borderId="5" xfId="0" applyFont="1" applyBorder="1" applyAlignment="1">
      <alignment horizontal="center"/>
    </xf>
    <xf numFmtId="0" fontId="14" fillId="0" borderId="5" xfId="0" applyFont="1" applyBorder="1"/>
    <xf numFmtId="3" fontId="13" fillId="0" borderId="5" xfId="0" applyNumberFormat="1" applyFont="1" applyBorder="1"/>
    <xf numFmtId="4" fontId="13" fillId="0" borderId="5" xfId="0" applyNumberFormat="1" applyFont="1" applyBorder="1"/>
    <xf numFmtId="0" fontId="13" fillId="0" borderId="7" xfId="0" applyFont="1" applyBorder="1"/>
    <xf numFmtId="0" fontId="13" fillId="2" borderId="9" xfId="0" applyFont="1" applyFill="1" applyBorder="1"/>
    <xf numFmtId="0" fontId="13" fillId="0" borderId="11" xfId="0" applyFont="1" applyBorder="1"/>
    <xf numFmtId="0" fontId="13" fillId="0" borderId="10" xfId="0" applyFont="1" applyBorder="1"/>
    <xf numFmtId="4" fontId="13" fillId="2" borderId="9" xfId="0" applyNumberFormat="1" applyFont="1" applyFill="1" applyBorder="1"/>
    <xf numFmtId="4" fontId="13" fillId="0" borderId="10" xfId="0" applyNumberFormat="1" applyFont="1" applyBorder="1"/>
    <xf numFmtId="0" fontId="13" fillId="2" borderId="1" xfId="0" applyFont="1" applyFill="1" applyBorder="1"/>
    <xf numFmtId="4" fontId="13" fillId="0" borderId="4" xfId="0" applyNumberFormat="1" applyFont="1" applyBorder="1"/>
    <xf numFmtId="49" fontId="13" fillId="0" borderId="0" xfId="0" applyNumberFormat="1" applyFont="1"/>
    <xf numFmtId="49" fontId="14" fillId="0" borderId="0" xfId="0" applyNumberFormat="1" applyFont="1"/>
    <xf numFmtId="3" fontId="13" fillId="0" borderId="11" xfId="0" applyNumberFormat="1" applyFont="1" applyBorder="1"/>
    <xf numFmtId="3" fontId="14" fillId="0" borderId="11" xfId="0" applyNumberFormat="1" applyFont="1" applyBorder="1"/>
    <xf numFmtId="3" fontId="0" fillId="0" borderId="11" xfId="0" applyNumberFormat="1" applyBorder="1"/>
    <xf numFmtId="0" fontId="11" fillId="0" borderId="0" xfId="6"/>
    <xf numFmtId="0" fontId="22" fillId="0" borderId="4" xfId="5" applyFont="1" applyFill="1" applyBorder="1" applyAlignment="1">
      <alignment horizontal="left" vertical="center"/>
    </xf>
    <xf numFmtId="0" fontId="18" fillId="0" borderId="5" xfId="5" applyFont="1" applyFill="1" applyBorder="1" applyAlignment="1">
      <alignment horizontal="center" vertical="center"/>
    </xf>
    <xf numFmtId="4" fontId="22" fillId="0" borderId="9" xfId="5" applyNumberFormat="1" applyFont="1" applyFill="1" applyBorder="1" applyAlignment="1">
      <alignment horizontal="right" vertical="center"/>
    </xf>
    <xf numFmtId="0" fontId="19" fillId="0" borderId="0" xfId="6" applyFont="1"/>
    <xf numFmtId="0" fontId="19" fillId="0" borderId="1" xfId="6" applyFont="1" applyBorder="1"/>
    <xf numFmtId="0" fontId="19" fillId="0" borderId="3" xfId="6" applyFont="1" applyBorder="1"/>
    <xf numFmtId="4" fontId="19" fillId="0" borderId="9" xfId="6" applyNumberFormat="1" applyFont="1" applyBorder="1"/>
    <xf numFmtId="0" fontId="11" fillId="0" borderId="5" xfId="6" applyBorder="1"/>
    <xf numFmtId="0" fontId="19" fillId="0" borderId="4" xfId="6" applyFont="1" applyBorder="1"/>
    <xf numFmtId="0" fontId="19" fillId="0" borderId="5" xfId="6" applyFont="1" applyBorder="1"/>
    <xf numFmtId="0" fontId="21" fillId="0" borderId="5" xfId="6" applyFont="1" applyBorder="1"/>
    <xf numFmtId="0" fontId="11" fillId="0" borderId="8" xfId="6" applyBorder="1"/>
    <xf numFmtId="0" fontId="19" fillId="0" borderId="15" xfId="6" applyFont="1" applyBorder="1"/>
    <xf numFmtId="0" fontId="19" fillId="0" borderId="13" xfId="6" applyFont="1" applyBorder="1"/>
    <xf numFmtId="4" fontId="19" fillId="0" borderId="14" xfId="6" applyNumberFormat="1" applyFont="1" applyBorder="1"/>
    <xf numFmtId="0" fontId="11" fillId="0" borderId="4" xfId="6" applyBorder="1" applyAlignment="1">
      <alignment horizontal="right"/>
    </xf>
    <xf numFmtId="0" fontId="11" fillId="0" borderId="6" xfId="6" applyBorder="1" applyAlignment="1">
      <alignment horizontal="right"/>
    </xf>
    <xf numFmtId="166" fontId="11" fillId="0" borderId="0" xfId="6" applyNumberFormat="1"/>
    <xf numFmtId="0" fontId="25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horizontal="left" vertical="center" wrapText="1" indent="2"/>
    </xf>
    <xf numFmtId="0" fontId="25" fillId="0" borderId="10" xfId="0" applyFont="1" applyBorder="1" applyAlignment="1">
      <alignment vertical="center" wrapText="1"/>
    </xf>
    <xf numFmtId="0" fontId="27" fillId="0" borderId="11" xfId="0" applyFont="1" applyBorder="1" applyAlignment="1">
      <alignment horizontal="left" vertical="center" wrapText="1" indent="1"/>
    </xf>
    <xf numFmtId="0" fontId="25" fillId="0" borderId="11" xfId="0" applyFont="1" applyBorder="1" applyAlignment="1">
      <alignment vertical="center"/>
    </xf>
    <xf numFmtId="0" fontId="27" fillId="0" borderId="11" xfId="0" applyFont="1" applyBorder="1" applyAlignment="1">
      <alignment horizontal="left" vertical="center" indent="1"/>
    </xf>
    <xf numFmtId="0" fontId="25" fillId="0" borderId="10" xfId="0" applyFont="1" applyBorder="1" applyAlignment="1">
      <alignment vertical="center"/>
    </xf>
    <xf numFmtId="0" fontId="27" fillId="0" borderId="11" xfId="0" applyFont="1" applyBorder="1" applyAlignment="1">
      <alignment vertical="center"/>
    </xf>
    <xf numFmtId="0" fontId="0" fillId="0" borderId="0" xfId="0" applyAlignment="1">
      <alignment vertical="center" wrapText="1"/>
    </xf>
    <xf numFmtId="4" fontId="0" fillId="0" borderId="0" xfId="0" applyNumberFormat="1"/>
    <xf numFmtId="3" fontId="0" fillId="0" borderId="0" xfId="0" applyNumberFormat="1"/>
    <xf numFmtId="3" fontId="30" fillId="0" borderId="11" xfId="0" applyNumberFormat="1" applyFont="1" applyBorder="1" applyAlignment="1" applyProtection="1">
      <alignment horizontal="right" wrapText="1"/>
      <protection locked="0"/>
    </xf>
    <xf numFmtId="3" fontId="26" fillId="0" borderId="11" xfId="8" applyNumberFormat="1" applyFont="1" applyFill="1" applyBorder="1" applyAlignment="1" applyProtection="1">
      <alignment horizontal="right" wrapText="1"/>
      <protection locked="0"/>
    </xf>
    <xf numFmtId="3" fontId="26" fillId="0" borderId="11" xfId="0" applyNumberFormat="1" applyFont="1" applyBorder="1" applyAlignment="1" applyProtection="1">
      <alignment horizontal="right" wrapText="1"/>
      <protection locked="0"/>
    </xf>
    <xf numFmtId="3" fontId="30" fillId="0" borderId="10" xfId="0" applyNumberFormat="1" applyFont="1" applyBorder="1" applyAlignment="1" applyProtection="1">
      <alignment horizontal="right" wrapText="1"/>
      <protection locked="0"/>
    </xf>
    <xf numFmtId="3" fontId="26" fillId="0" borderId="11" xfId="0" applyNumberFormat="1" applyFont="1" applyBorder="1" applyAlignment="1" applyProtection="1">
      <alignment horizontal="right"/>
      <protection locked="0"/>
    </xf>
    <xf numFmtId="4" fontId="10" fillId="0" borderId="11" xfId="6" applyNumberFormat="1" applyFont="1" applyBorder="1"/>
    <xf numFmtId="3" fontId="30" fillId="0" borderId="11" xfId="0" applyNumberFormat="1" applyFont="1" applyBorder="1" applyAlignment="1" applyProtection="1">
      <alignment horizontal="right"/>
      <protection locked="0"/>
    </xf>
    <xf numFmtId="3" fontId="30" fillId="0" borderId="10" xfId="0" applyNumberFormat="1" applyFont="1" applyBorder="1" applyAlignment="1" applyProtection="1">
      <alignment horizontal="right"/>
      <protection locked="0"/>
    </xf>
    <xf numFmtId="3" fontId="26" fillId="0" borderId="11" xfId="0" applyNumberFormat="1" applyFont="1" applyBorder="1" applyAlignment="1">
      <alignment horizontal="right"/>
    </xf>
    <xf numFmtId="0" fontId="19" fillId="2" borderId="9" xfId="6" applyFont="1" applyFill="1" applyBorder="1"/>
    <xf numFmtId="0" fontId="11" fillId="2" borderId="11" xfId="6" applyFill="1" applyBorder="1" applyAlignment="1">
      <alignment horizontal="left" indent="2"/>
    </xf>
    <xf numFmtId="0" fontId="11" fillId="2" borderId="11" xfId="6" applyFill="1" applyBorder="1" applyAlignment="1">
      <alignment horizontal="left" indent="4"/>
    </xf>
    <xf numFmtId="0" fontId="19" fillId="2" borderId="11" xfId="6" applyFont="1" applyFill="1" applyBorder="1" applyAlignment="1">
      <alignment horizontal="left"/>
    </xf>
    <xf numFmtId="0" fontId="11" fillId="2" borderId="11" xfId="6" applyFill="1" applyBorder="1" applyAlignment="1">
      <alignment horizontal="left" wrapText="1" indent="4"/>
    </xf>
    <xf numFmtId="0" fontId="19" fillId="2" borderId="11" xfId="6" applyFont="1" applyFill="1" applyBorder="1" applyAlignment="1">
      <alignment horizontal="left" indent="2"/>
    </xf>
    <xf numFmtId="0" fontId="11" fillId="2" borderId="9" xfId="6" applyFill="1" applyBorder="1"/>
    <xf numFmtId="3" fontId="11" fillId="2" borderId="11" xfId="7" applyNumberFormat="1" applyFont="1" applyFill="1" applyBorder="1"/>
    <xf numFmtId="3" fontId="19" fillId="2" borderId="11" xfId="7" applyNumberFormat="1" applyFont="1" applyFill="1" applyBorder="1"/>
    <xf numFmtId="0" fontId="13" fillId="4" borderId="6" xfId="0" applyFont="1" applyFill="1" applyBorder="1"/>
    <xf numFmtId="0" fontId="16" fillId="4" borderId="7" xfId="1" applyFont="1" applyFill="1" applyBorder="1" applyAlignment="1">
      <alignment horizontal="right"/>
    </xf>
    <xf numFmtId="49" fontId="13" fillId="0" borderId="1" xfId="0" applyNumberFormat="1" applyFont="1" applyBorder="1"/>
    <xf numFmtId="49" fontId="13" fillId="0" borderId="4" xfId="0" applyNumberFormat="1" applyFont="1" applyBorder="1"/>
    <xf numFmtId="49" fontId="13" fillId="0" borderId="6" xfId="0" applyNumberFormat="1" applyFont="1" applyBorder="1"/>
    <xf numFmtId="0" fontId="33" fillId="0" borderId="0" xfId="0" applyFont="1" applyAlignment="1">
      <alignment horizontal="justify" vertical="center"/>
    </xf>
    <xf numFmtId="0" fontId="34" fillId="5" borderId="23" xfId="0" applyFont="1" applyFill="1" applyBorder="1" applyAlignment="1">
      <alignment horizontal="center" vertical="center" wrapText="1"/>
    </xf>
    <xf numFmtId="0" fontId="34" fillId="5" borderId="26" xfId="0" applyFont="1" applyFill="1" applyBorder="1" applyAlignment="1">
      <alignment horizontal="center" vertical="center" wrapText="1"/>
    </xf>
    <xf numFmtId="0" fontId="34" fillId="0" borderId="23" xfId="0" applyFont="1" applyBorder="1" applyAlignment="1">
      <alignment horizontal="justify" vertical="center" wrapText="1"/>
    </xf>
    <xf numFmtId="0" fontId="34" fillId="0" borderId="16" xfId="0" applyFont="1" applyBorder="1" applyAlignment="1">
      <alignment horizontal="justify" vertical="center" wrapText="1"/>
    </xf>
    <xf numFmtId="0" fontId="36" fillId="0" borderId="23" xfId="0" applyFont="1" applyBorder="1" applyAlignment="1">
      <alignment horizontal="justify" vertical="center" wrapText="1"/>
    </xf>
    <xf numFmtId="0" fontId="36" fillId="0" borderId="16" xfId="0" applyFont="1" applyBorder="1" applyAlignment="1">
      <alignment horizontal="justify" vertical="center" wrapText="1"/>
    </xf>
    <xf numFmtId="43" fontId="0" fillId="0" borderId="0" xfId="9" applyFont="1"/>
    <xf numFmtId="167" fontId="37" fillId="0" borderId="23" xfId="9" applyNumberFormat="1" applyFont="1" applyFill="1" applyBorder="1" applyAlignment="1">
      <alignment horizontal="center"/>
    </xf>
    <xf numFmtId="43" fontId="34" fillId="0" borderId="28" xfId="9" applyFont="1" applyBorder="1" applyAlignment="1">
      <alignment horizontal="justify" vertical="center" wrapText="1"/>
    </xf>
    <xf numFmtId="167" fontId="37" fillId="0" borderId="0" xfId="9" applyNumberFormat="1" applyFont="1" applyFill="1" applyBorder="1" applyAlignment="1">
      <alignment horizontal="center"/>
    </xf>
    <xf numFmtId="0" fontId="36" fillId="0" borderId="0" xfId="0" applyFont="1" applyAlignment="1">
      <alignment horizontal="justify" vertical="center" wrapText="1"/>
    </xf>
    <xf numFmtId="0" fontId="36" fillId="0" borderId="28" xfId="0" applyFont="1" applyBorder="1" applyAlignment="1">
      <alignment horizontal="justify" vertical="center" wrapText="1"/>
    </xf>
    <xf numFmtId="0" fontId="34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34" fillId="0" borderId="28" xfId="0" applyFont="1" applyBorder="1" applyAlignment="1">
      <alignment horizontal="left" vertical="center" wrapText="1"/>
    </xf>
    <xf numFmtId="0" fontId="36" fillId="0" borderId="24" xfId="0" applyFont="1" applyBorder="1" applyAlignment="1">
      <alignment horizontal="justify" vertical="center" wrapText="1"/>
    </xf>
    <xf numFmtId="0" fontId="34" fillId="0" borderId="28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/>
    </xf>
    <xf numFmtId="0" fontId="36" fillId="0" borderId="27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3" fontId="34" fillId="4" borderId="23" xfId="0" applyNumberFormat="1" applyFont="1" applyFill="1" applyBorder="1" applyAlignment="1">
      <alignment wrapText="1"/>
    </xf>
    <xf numFmtId="3" fontId="34" fillId="4" borderId="23" xfId="0" applyNumberFormat="1" applyFont="1" applyFill="1" applyBorder="1" applyAlignment="1">
      <alignment horizontal="right" wrapText="1"/>
    </xf>
    <xf numFmtId="3" fontId="34" fillId="0" borderId="23" xfId="0" applyNumberFormat="1" applyFont="1" applyBorder="1" applyAlignment="1">
      <alignment wrapText="1"/>
    </xf>
    <xf numFmtId="3" fontId="34" fillId="0" borderId="23" xfId="0" applyNumberFormat="1" applyFont="1" applyBorder="1" applyAlignment="1">
      <alignment horizontal="right" wrapText="1"/>
    </xf>
    <xf numFmtId="3" fontId="36" fillId="0" borderId="23" xfId="0" applyNumberFormat="1" applyFont="1" applyBorder="1" applyAlignment="1">
      <alignment wrapText="1"/>
    </xf>
    <xf numFmtId="3" fontId="36" fillId="0" borderId="23" xfId="0" applyNumberFormat="1" applyFont="1" applyBorder="1" applyAlignment="1">
      <alignment horizontal="right" wrapText="1"/>
    </xf>
    <xf numFmtId="3" fontId="0" fillId="0" borderId="28" xfId="0" applyNumberFormat="1" applyBorder="1"/>
    <xf numFmtId="3" fontId="34" fillId="0" borderId="28" xfId="0" applyNumberFormat="1" applyFont="1" applyBorder="1" applyAlignment="1">
      <alignment wrapText="1"/>
    </xf>
    <xf numFmtId="3" fontId="34" fillId="0" borderId="23" xfId="9" applyNumberFormat="1" applyFont="1" applyBorder="1" applyAlignment="1">
      <alignment wrapText="1"/>
    </xf>
    <xf numFmtId="3" fontId="34" fillId="0" borderId="28" xfId="9" applyNumberFormat="1" applyFont="1" applyBorder="1" applyAlignment="1">
      <alignment wrapText="1"/>
    </xf>
    <xf numFmtId="3" fontId="36" fillId="0" borderId="28" xfId="0" applyNumberFormat="1" applyFont="1" applyBorder="1" applyAlignment="1">
      <alignment wrapText="1"/>
    </xf>
    <xf numFmtId="3" fontId="36" fillId="0" borderId="28" xfId="0" applyNumberFormat="1" applyFont="1" applyBorder="1" applyAlignment="1">
      <alignment horizontal="right" wrapText="1"/>
    </xf>
    <xf numFmtId="3" fontId="34" fillId="0" borderId="28" xfId="0" applyNumberFormat="1" applyFont="1" applyBorder="1" applyAlignment="1">
      <alignment horizontal="right" wrapText="1"/>
    </xf>
    <xf numFmtId="3" fontId="35" fillId="0" borderId="23" xfId="0" applyNumberFormat="1" applyFont="1" applyBorder="1" applyAlignment="1">
      <alignment wrapText="1"/>
    </xf>
    <xf numFmtId="3" fontId="35" fillId="0" borderId="23" xfId="0" applyNumberFormat="1" applyFont="1" applyBorder="1" applyAlignment="1">
      <alignment horizontal="right" wrapText="1"/>
    </xf>
    <xf numFmtId="3" fontId="35" fillId="0" borderId="26" xfId="0" applyNumberFormat="1" applyFont="1" applyBorder="1" applyAlignment="1">
      <alignment wrapText="1"/>
    </xf>
    <xf numFmtId="3" fontId="35" fillId="0" borderId="26" xfId="0" applyNumberFormat="1" applyFont="1" applyBorder="1" applyAlignment="1">
      <alignment horizontal="right" wrapText="1"/>
    </xf>
    <xf numFmtId="0" fontId="39" fillId="0" borderId="0" xfId="0" applyFont="1" applyAlignment="1">
      <alignment vertical="center" wrapText="1"/>
    </xf>
    <xf numFmtId="0" fontId="39" fillId="0" borderId="0" xfId="0" applyFont="1" applyAlignment="1">
      <alignment vertical="center"/>
    </xf>
    <xf numFmtId="0" fontId="41" fillId="0" borderId="28" xfId="0" applyFont="1" applyBorder="1" applyAlignment="1">
      <alignment horizontal="justify" vertical="center" wrapText="1"/>
    </xf>
    <xf numFmtId="0" fontId="42" fillId="0" borderId="23" xfId="0" applyFont="1" applyBorder="1" applyAlignment="1">
      <alignment horizontal="justify" vertical="center" wrapText="1"/>
    </xf>
    <xf numFmtId="0" fontId="41" fillId="0" borderId="28" xfId="0" applyFont="1" applyBorder="1" applyAlignment="1">
      <alignment horizontal="left" vertical="center" wrapText="1"/>
    </xf>
    <xf numFmtId="0" fontId="41" fillId="0" borderId="23" xfId="0" applyFont="1" applyBorder="1" applyAlignment="1">
      <alignment horizontal="justify" vertical="center" wrapText="1"/>
    </xf>
    <xf numFmtId="0" fontId="39" fillId="0" borderId="28" xfId="0" applyFont="1" applyBorder="1" applyAlignment="1">
      <alignment horizontal="left" vertical="center" wrapText="1" indent="1"/>
    </xf>
    <xf numFmtId="0" fontId="39" fillId="0" borderId="28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justify" vertical="center" wrapText="1"/>
    </xf>
    <xf numFmtId="0" fontId="41" fillId="0" borderId="26" xfId="0" applyFont="1" applyBorder="1" applyAlignment="1">
      <alignment horizontal="justify" vertical="center" wrapText="1"/>
    </xf>
    <xf numFmtId="0" fontId="41" fillId="0" borderId="23" xfId="0" applyFont="1" applyBorder="1" applyAlignment="1">
      <alignment horizontal="right" vertical="center" wrapText="1"/>
    </xf>
    <xf numFmtId="3" fontId="41" fillId="0" borderId="23" xfId="0" applyNumberFormat="1" applyFont="1" applyBorder="1" applyAlignment="1">
      <alignment horizontal="right" vertical="center" wrapText="1"/>
    </xf>
    <xf numFmtId="3" fontId="39" fillId="0" borderId="23" xfId="0" applyNumberFormat="1" applyFont="1" applyBorder="1" applyAlignment="1">
      <alignment horizontal="right" vertical="center" wrapText="1"/>
    </xf>
    <xf numFmtId="14" fontId="39" fillId="0" borderId="23" xfId="0" applyNumberFormat="1" applyFont="1" applyBorder="1" applyAlignment="1">
      <alignment horizontal="center" vertical="center" wrapText="1"/>
    </xf>
    <xf numFmtId="0" fontId="41" fillId="0" borderId="23" xfId="0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3" fontId="39" fillId="0" borderId="23" xfId="0" applyNumberFormat="1" applyFont="1" applyBorder="1" applyAlignment="1">
      <alignment vertical="center" wrapText="1"/>
    </xf>
    <xf numFmtId="43" fontId="41" fillId="0" borderId="23" xfId="0" applyNumberFormat="1" applyFont="1" applyBorder="1" applyAlignment="1">
      <alignment horizontal="justify" vertical="center" wrapText="1"/>
    </xf>
    <xf numFmtId="168" fontId="41" fillId="0" borderId="23" xfId="0" applyNumberFormat="1" applyFont="1" applyBorder="1" applyAlignment="1">
      <alignment horizontal="justify" vertical="center" wrapText="1"/>
    </xf>
    <xf numFmtId="0" fontId="44" fillId="0" borderId="0" xfId="6" applyFont="1"/>
    <xf numFmtId="0" fontId="45" fillId="0" borderId="16" xfId="6" applyFont="1" applyBorder="1" applyAlignment="1">
      <alignment horizontal="left" vertical="center" wrapText="1"/>
    </xf>
    <xf numFmtId="4" fontId="45" fillId="0" borderId="28" xfId="6" applyNumberFormat="1" applyFont="1" applyBorder="1" applyAlignment="1">
      <alignment vertical="center" wrapText="1"/>
    </xf>
    <xf numFmtId="0" fontId="44" fillId="0" borderId="16" xfId="6" applyFont="1" applyBorder="1" applyAlignment="1">
      <alignment horizontal="left" vertical="center" wrapText="1" indent="2"/>
    </xf>
    <xf numFmtId="4" fontId="44" fillId="0" borderId="28" xfId="6" applyNumberFormat="1" applyFont="1" applyBorder="1" applyAlignment="1">
      <alignment horizontal="right" vertical="center" wrapText="1"/>
    </xf>
    <xf numFmtId="4" fontId="23" fillId="0" borderId="28" xfId="10" applyNumberFormat="1" applyFont="1" applyBorder="1" applyAlignment="1">
      <alignment horizontal="right" vertical="center"/>
    </xf>
    <xf numFmtId="4" fontId="44" fillId="0" borderId="28" xfId="6" applyNumberFormat="1" applyFont="1" applyBorder="1" applyAlignment="1">
      <alignment horizontal="right"/>
    </xf>
    <xf numFmtId="0" fontId="44" fillId="0" borderId="16" xfId="6" applyFont="1" applyBorder="1" applyAlignment="1">
      <alignment horizontal="left" vertical="center" wrapText="1" indent="4"/>
    </xf>
    <xf numFmtId="0" fontId="44" fillId="0" borderId="16" xfId="6" applyFont="1" applyBorder="1" applyAlignment="1">
      <alignment horizontal="left" vertical="center" wrapText="1"/>
    </xf>
    <xf numFmtId="4" fontId="45" fillId="0" borderId="28" xfId="6" applyNumberFormat="1" applyFont="1" applyBorder="1" applyAlignment="1">
      <alignment horizontal="right" vertical="center" wrapText="1"/>
    </xf>
    <xf numFmtId="4" fontId="45" fillId="0" borderId="23" xfId="6" applyNumberFormat="1" applyFont="1" applyBorder="1" applyAlignment="1">
      <alignment horizontal="right" vertical="center" wrapText="1"/>
    </xf>
    <xf numFmtId="0" fontId="44" fillId="0" borderId="16" xfId="6" applyFont="1" applyBorder="1" applyAlignment="1">
      <alignment horizontal="left" vertical="center" wrapText="1" indent="5"/>
    </xf>
    <xf numFmtId="0" fontId="45" fillId="0" borderId="18" xfId="6" applyFont="1" applyBorder="1" applyAlignment="1">
      <alignment horizontal="left" vertical="center" wrapText="1"/>
    </xf>
    <xf numFmtId="4" fontId="45" fillId="0" borderId="30" xfId="6" applyNumberFormat="1" applyFont="1" applyBorder="1" applyAlignment="1">
      <alignment vertical="center" wrapText="1"/>
    </xf>
    <xf numFmtId="0" fontId="19" fillId="0" borderId="16" xfId="6" applyFont="1" applyBorder="1" applyAlignment="1">
      <alignment horizontal="left" vertical="center" wrapText="1"/>
    </xf>
    <xf numFmtId="0" fontId="9" fillId="2" borderId="0" xfId="11" applyFont="1" applyFill="1"/>
    <xf numFmtId="0" fontId="9" fillId="0" borderId="0" xfId="12" applyAlignment="1">
      <alignment vertical="center"/>
    </xf>
    <xf numFmtId="0" fontId="9" fillId="0" borderId="0" xfId="11" applyFont="1" applyAlignment="1">
      <alignment vertical="center"/>
    </xf>
    <xf numFmtId="0" fontId="19" fillId="0" borderId="28" xfId="0" applyFont="1" applyBorder="1" applyAlignment="1">
      <alignment horizontal="left" vertical="center" wrapText="1"/>
    </xf>
    <xf numFmtId="0" fontId="19" fillId="0" borderId="28" xfId="12" applyFont="1" applyBorder="1" applyAlignment="1">
      <alignment horizontal="left" vertical="center" indent="2"/>
    </xf>
    <xf numFmtId="0" fontId="19" fillId="0" borderId="0" xfId="12" applyFont="1" applyAlignment="1">
      <alignment vertical="center"/>
    </xf>
    <xf numFmtId="0" fontId="19" fillId="0" borderId="0" xfId="11" applyFont="1" applyAlignment="1">
      <alignment vertical="center"/>
    </xf>
    <xf numFmtId="0" fontId="9" fillId="0" borderId="0" xfId="10" applyAlignment="1">
      <alignment vertical="center"/>
    </xf>
    <xf numFmtId="4" fontId="19" fillId="0" borderId="18" xfId="10" applyNumberFormat="1" applyFont="1" applyBorder="1"/>
    <xf numFmtId="0" fontId="9" fillId="0" borderId="0" xfId="10"/>
    <xf numFmtId="4" fontId="9" fillId="0" borderId="0" xfId="10" applyNumberFormat="1"/>
    <xf numFmtId="4" fontId="9" fillId="0" borderId="23" xfId="6" applyNumberFormat="1" applyFont="1" applyBorder="1" applyAlignment="1">
      <alignment horizontal="center" vertical="center" wrapText="1"/>
    </xf>
    <xf numFmtId="0" fontId="19" fillId="0" borderId="16" xfId="0" applyFont="1" applyBorder="1" applyAlignment="1">
      <alignment vertical="center"/>
    </xf>
    <xf numFmtId="0" fontId="19" fillId="0" borderId="23" xfId="0" applyFont="1" applyBorder="1" applyAlignment="1">
      <alignment vertical="center"/>
    </xf>
    <xf numFmtId="3" fontId="19" fillId="0" borderId="28" xfId="6" applyNumberFormat="1" applyFont="1" applyBorder="1" applyAlignment="1">
      <alignment horizontal="right" vertical="center" wrapText="1"/>
    </xf>
    <xf numFmtId="3" fontId="19" fillId="0" borderId="28" xfId="6" applyNumberFormat="1" applyFont="1" applyBorder="1" applyAlignment="1">
      <alignment horizontal="right" vertical="center"/>
    </xf>
    <xf numFmtId="3" fontId="19" fillId="0" borderId="23" xfId="6" applyNumberFormat="1" applyFont="1" applyBorder="1" applyAlignment="1">
      <alignment horizontal="right" vertical="center"/>
    </xf>
    <xf numFmtId="0" fontId="9" fillId="0" borderId="16" xfId="6" applyFont="1" applyBorder="1" applyAlignment="1">
      <alignment horizontal="left" vertical="center"/>
    </xf>
    <xf numFmtId="0" fontId="9" fillId="0" borderId="23" xfId="6" applyFont="1" applyBorder="1" applyAlignment="1">
      <alignment horizontal="left" vertical="center"/>
    </xf>
    <xf numFmtId="3" fontId="9" fillId="0" borderId="28" xfId="3" applyNumberFormat="1" applyFont="1" applyBorder="1" applyAlignment="1">
      <alignment horizontal="right"/>
    </xf>
    <xf numFmtId="3" fontId="9" fillId="0" borderId="28" xfId="6" applyNumberFormat="1" applyFont="1" applyBorder="1" applyAlignment="1">
      <alignment horizontal="right" vertical="center"/>
    </xf>
    <xf numFmtId="3" fontId="9" fillId="0" borderId="23" xfId="6" applyNumberFormat="1" applyFont="1" applyBorder="1" applyAlignment="1">
      <alignment horizontal="right" vertical="center"/>
    </xf>
    <xf numFmtId="0" fontId="19" fillId="0" borderId="16" xfId="6" applyFont="1" applyBorder="1" applyAlignment="1">
      <alignment vertical="center"/>
    </xf>
    <xf numFmtId="0" fontId="19" fillId="0" borderId="23" xfId="6" applyFont="1" applyBorder="1" applyAlignment="1">
      <alignment vertical="center"/>
    </xf>
    <xf numFmtId="0" fontId="9" fillId="0" borderId="23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/>
    </xf>
    <xf numFmtId="0" fontId="19" fillId="0" borderId="23" xfId="0" applyFont="1" applyBorder="1" applyAlignment="1">
      <alignment horizontal="left" vertical="center"/>
    </xf>
    <xf numFmtId="3" fontId="9" fillId="0" borderId="11" xfId="3" applyNumberFormat="1" applyFont="1" applyBorder="1" applyAlignment="1">
      <alignment horizontal="right"/>
    </xf>
    <xf numFmtId="0" fontId="9" fillId="0" borderId="23" xfId="6" applyFont="1" applyBorder="1" applyAlignment="1">
      <alignment horizontal="left" vertical="center" wrapText="1"/>
    </xf>
    <xf numFmtId="0" fontId="19" fillId="0" borderId="18" xfId="6" applyFont="1" applyBorder="1" applyAlignment="1">
      <alignment vertical="center"/>
    </xf>
    <xf numFmtId="0" fontId="19" fillId="0" borderId="20" xfId="6" applyFont="1" applyBorder="1" applyAlignment="1">
      <alignment vertical="center"/>
    </xf>
    <xf numFmtId="165" fontId="22" fillId="0" borderId="0" xfId="5" applyNumberFormat="1" applyFont="1" applyFill="1" applyBorder="1" applyAlignment="1" applyProtection="1">
      <alignment horizontal="center"/>
    </xf>
    <xf numFmtId="0" fontId="19" fillId="0" borderId="0" xfId="6" applyFont="1" applyAlignment="1">
      <alignment horizontal="center"/>
    </xf>
    <xf numFmtId="0" fontId="43" fillId="0" borderId="23" xfId="0" applyFont="1" applyBorder="1" applyAlignment="1">
      <alignment horizontal="center" vertical="center" wrapText="1"/>
    </xf>
    <xf numFmtId="0" fontId="21" fillId="0" borderId="0" xfId="11" applyFont="1"/>
    <xf numFmtId="0" fontId="46" fillId="0" borderId="0" xfId="0" applyFont="1"/>
    <xf numFmtId="0" fontId="22" fillId="0" borderId="0" xfId="6" applyFont="1" applyAlignment="1">
      <alignment horizontal="center" vertical="center"/>
    </xf>
    <xf numFmtId="0" fontId="22" fillId="0" borderId="17" xfId="6" applyFont="1" applyBorder="1" applyAlignment="1">
      <alignment horizontal="center" vertical="center"/>
    </xf>
    <xf numFmtId="0" fontId="48" fillId="0" borderId="0" xfId="6" applyFont="1"/>
    <xf numFmtId="0" fontId="47" fillId="0" borderId="0" xfId="6" applyFont="1" applyAlignment="1">
      <alignment horizontal="center" vertical="center"/>
    </xf>
    <xf numFmtId="4" fontId="19" fillId="0" borderId="11" xfId="6" applyNumberFormat="1" applyFont="1" applyBorder="1"/>
    <xf numFmtId="0" fontId="33" fillId="0" borderId="0" xfId="0" applyFont="1" applyAlignment="1">
      <alignment vertical="center"/>
    </xf>
    <xf numFmtId="0" fontId="13" fillId="6" borderId="1" xfId="0" applyFont="1" applyFill="1" applyBorder="1"/>
    <xf numFmtId="0" fontId="15" fillId="6" borderId="2" xfId="1" applyFont="1" applyFill="1" applyBorder="1"/>
    <xf numFmtId="0" fontId="13" fillId="6" borderId="4" xfId="0" applyFont="1" applyFill="1" applyBorder="1"/>
    <xf numFmtId="3" fontId="16" fillId="6" borderId="0" xfId="1" applyNumberFormat="1" applyFont="1" applyFill="1"/>
    <xf numFmtId="0" fontId="16" fillId="6" borderId="0" xfId="1" applyFont="1" applyFill="1"/>
    <xf numFmtId="0" fontId="13" fillId="6" borderId="6" xfId="0" applyFont="1" applyFill="1" applyBorder="1"/>
    <xf numFmtId="0" fontId="16" fillId="6" borderId="7" xfId="2" applyNumberFormat="1" applyFont="1" applyFill="1" applyBorder="1" applyAlignment="1">
      <alignment vertical="center"/>
    </xf>
    <xf numFmtId="0" fontId="14" fillId="6" borderId="6" xfId="0" applyFont="1" applyFill="1" applyBorder="1"/>
    <xf numFmtId="0" fontId="34" fillId="6" borderId="23" xfId="0" applyFont="1" applyFill="1" applyBorder="1" applyAlignment="1">
      <alignment horizontal="center" vertical="center" wrapText="1"/>
    </xf>
    <xf numFmtId="0" fontId="34" fillId="6" borderId="26" xfId="0" applyFont="1" applyFill="1" applyBorder="1" applyAlignment="1">
      <alignment horizontal="center" vertical="center" wrapText="1"/>
    </xf>
    <xf numFmtId="0" fontId="41" fillId="6" borderId="27" xfId="0" applyFont="1" applyFill="1" applyBorder="1" applyAlignment="1">
      <alignment horizontal="center" vertical="center" wrapText="1"/>
    </xf>
    <xf numFmtId="0" fontId="41" fillId="6" borderId="26" xfId="0" applyFont="1" applyFill="1" applyBorder="1" applyAlignment="1">
      <alignment horizontal="center" vertical="center" wrapText="1"/>
    </xf>
    <xf numFmtId="0" fontId="25" fillId="6" borderId="14" xfId="0" applyFont="1" applyFill="1" applyBorder="1" applyAlignment="1">
      <alignment vertical="center"/>
    </xf>
    <xf numFmtId="3" fontId="25" fillId="6" borderId="14" xfId="0" applyNumberFormat="1" applyFont="1" applyFill="1" applyBorder="1" applyAlignment="1">
      <alignment horizontal="center" vertical="center" wrapText="1"/>
    </xf>
    <xf numFmtId="3" fontId="25" fillId="6" borderId="14" xfId="0" applyNumberFormat="1" applyFont="1" applyFill="1" applyBorder="1" applyAlignment="1">
      <alignment horizontal="center" wrapText="1"/>
    </xf>
    <xf numFmtId="3" fontId="26" fillId="4" borderId="11" xfId="0" applyNumberFormat="1" applyFont="1" applyFill="1" applyBorder="1" applyAlignment="1" applyProtection="1">
      <alignment horizontal="right"/>
      <protection locked="0"/>
    </xf>
    <xf numFmtId="0" fontId="45" fillId="0" borderId="0" xfId="6" applyFont="1"/>
    <xf numFmtId="0" fontId="7" fillId="0" borderId="28" xfId="12" applyFont="1" applyBorder="1" applyAlignment="1">
      <alignment horizontal="left" vertical="center" indent="2"/>
    </xf>
    <xf numFmtId="0" fontId="5" fillId="2" borderId="11" xfId="6" applyFont="1" applyFill="1" applyBorder="1" applyAlignment="1">
      <alignment horizontal="left" indent="2"/>
    </xf>
    <xf numFmtId="3" fontId="5" fillId="2" borderId="11" xfId="7" applyNumberFormat="1" applyFont="1" applyFill="1" applyBorder="1"/>
    <xf numFmtId="166" fontId="5" fillId="0" borderId="0" xfId="6" applyNumberFormat="1" applyFont="1"/>
    <xf numFmtId="0" fontId="5" fillId="0" borderId="28" xfId="12" applyFont="1" applyBorder="1" applyAlignment="1">
      <alignment horizontal="left" vertical="center" indent="2"/>
    </xf>
    <xf numFmtId="43" fontId="5" fillId="0" borderId="28" xfId="9" applyFont="1" applyFill="1" applyBorder="1" applyAlignment="1">
      <alignment horizontal="left" vertical="center" indent="2"/>
    </xf>
    <xf numFmtId="43" fontId="22" fillId="0" borderId="0" xfId="9" applyFont="1" applyFill="1" applyBorder="1" applyAlignment="1" applyProtection="1">
      <alignment horizontal="center"/>
    </xf>
    <xf numFmtId="43" fontId="22" fillId="2" borderId="28" xfId="9" applyFont="1" applyFill="1" applyBorder="1" applyAlignment="1">
      <alignment horizontal="right" vertical="center"/>
    </xf>
    <xf numFmtId="43" fontId="9" fillId="0" borderId="28" xfId="9" applyFont="1" applyFill="1" applyBorder="1" applyAlignment="1">
      <alignment horizontal="right" vertical="center"/>
    </xf>
    <xf numFmtId="43" fontId="19" fillId="0" borderId="28" xfId="9" applyFont="1" applyFill="1" applyBorder="1" applyAlignment="1">
      <alignment horizontal="right" vertical="center"/>
    </xf>
    <xf numFmtId="43" fontId="19" fillId="0" borderId="30" xfId="9" applyFont="1" applyBorder="1"/>
    <xf numFmtId="43" fontId="9" fillId="0" borderId="0" xfId="9" applyFont="1"/>
    <xf numFmtId="43" fontId="5" fillId="0" borderId="28" xfId="9" applyFont="1" applyFill="1" applyBorder="1" applyAlignment="1">
      <alignment horizontal="right" vertical="center"/>
    </xf>
    <xf numFmtId="0" fontId="32" fillId="0" borderId="0" xfId="0" applyFont="1"/>
    <xf numFmtId="166" fontId="19" fillId="0" borderId="0" xfId="6" applyNumberFormat="1" applyFont="1"/>
    <xf numFmtId="166" fontId="19" fillId="2" borderId="11" xfId="9" applyNumberFormat="1" applyFont="1" applyFill="1" applyBorder="1" applyAlignment="1">
      <alignment horizontal="left"/>
    </xf>
    <xf numFmtId="166" fontId="19" fillId="2" borderId="11" xfId="9" applyNumberFormat="1" applyFont="1" applyFill="1" applyBorder="1"/>
    <xf numFmtId="166" fontId="19" fillId="0" borderId="0" xfId="9" applyNumberFormat="1" applyFont="1"/>
    <xf numFmtId="166" fontId="32" fillId="0" borderId="0" xfId="9" applyNumberFormat="1" applyFont="1"/>
    <xf numFmtId="166" fontId="19" fillId="2" borderId="10" xfId="9" applyNumberFormat="1" applyFont="1" applyFill="1" applyBorder="1" applyAlignment="1">
      <alignment horizontal="left"/>
    </xf>
    <xf numFmtId="0" fontId="4" fillId="0" borderId="0" xfId="11" applyFont="1" applyAlignment="1">
      <alignment vertical="center"/>
    </xf>
    <xf numFmtId="43" fontId="9" fillId="0" borderId="0" xfId="11" applyNumberFormat="1" applyFont="1" applyAlignment="1">
      <alignment vertical="center"/>
    </xf>
    <xf numFmtId="4" fontId="11" fillId="2" borderId="11" xfId="7" applyNumberFormat="1" applyFont="1" applyFill="1" applyBorder="1"/>
    <xf numFmtId="166" fontId="0" fillId="0" borderId="0" xfId="0" applyNumberFormat="1"/>
    <xf numFmtId="3" fontId="11" fillId="0" borderId="0" xfId="6" applyNumberFormat="1"/>
    <xf numFmtId="0" fontId="3" fillId="0" borderId="28" xfId="12" applyFont="1" applyBorder="1" applyAlignment="1">
      <alignment horizontal="left" vertical="center" indent="2"/>
    </xf>
    <xf numFmtId="4" fontId="9" fillId="0" borderId="28" xfId="3" applyNumberFormat="1" applyFont="1" applyBorder="1" applyAlignment="1">
      <alignment horizontal="right"/>
    </xf>
    <xf numFmtId="4" fontId="19" fillId="0" borderId="28" xfId="6" applyNumberFormat="1" applyFont="1" applyBorder="1" applyAlignment="1">
      <alignment horizontal="right" vertical="center" wrapText="1"/>
    </xf>
    <xf numFmtId="4" fontId="19" fillId="0" borderId="28" xfId="6" applyNumberFormat="1" applyFont="1" applyBorder="1" applyAlignment="1">
      <alignment horizontal="right" vertical="center"/>
    </xf>
    <xf numFmtId="4" fontId="19" fillId="0" borderId="23" xfId="6" applyNumberFormat="1" applyFont="1" applyBorder="1" applyAlignment="1">
      <alignment horizontal="right" vertical="center"/>
    </xf>
    <xf numFmtId="4" fontId="9" fillId="0" borderId="11" xfId="3" applyNumberFormat="1" applyFont="1" applyBorder="1" applyAlignment="1">
      <alignment horizontal="right"/>
    </xf>
    <xf numFmtId="4" fontId="19" fillId="0" borderId="20" xfId="6" applyNumberFormat="1" applyFont="1" applyBorder="1" applyAlignment="1">
      <alignment horizontal="right" vertical="center"/>
    </xf>
    <xf numFmtId="43" fontId="19" fillId="2" borderId="10" xfId="9" applyFont="1" applyFill="1" applyBorder="1" applyAlignment="1">
      <alignment horizontal="right"/>
    </xf>
    <xf numFmtId="4" fontId="19" fillId="2" borderId="11" xfId="7" applyNumberFormat="1" applyFont="1" applyFill="1" applyBorder="1"/>
    <xf numFmtId="43" fontId="11" fillId="2" borderId="11" xfId="9" applyFont="1" applyFill="1" applyBorder="1"/>
    <xf numFmtId="43" fontId="2" fillId="2" borderId="11" xfId="9" applyFont="1" applyFill="1" applyBorder="1"/>
    <xf numFmtId="43" fontId="11" fillId="2" borderId="11" xfId="7" applyFont="1" applyFill="1" applyBorder="1"/>
    <xf numFmtId="4" fontId="19" fillId="0" borderId="0" xfId="6" applyNumberFormat="1" applyFont="1"/>
    <xf numFmtId="3" fontId="19" fillId="0" borderId="11" xfId="7" applyNumberFormat="1" applyFont="1" applyFill="1" applyBorder="1"/>
    <xf numFmtId="0" fontId="18" fillId="7" borderId="26" xfId="6" applyFont="1" applyFill="1" applyBorder="1" applyAlignment="1">
      <alignment horizontal="center" vertical="center" wrapText="1"/>
    </xf>
    <xf numFmtId="0" fontId="18" fillId="7" borderId="14" xfId="6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 wrapText="1"/>
    </xf>
    <xf numFmtId="0" fontId="18" fillId="7" borderId="14" xfId="5" applyFont="1" applyFill="1" applyBorder="1" applyAlignment="1">
      <alignment horizontal="center" vertical="center"/>
    </xf>
    <xf numFmtId="0" fontId="18" fillId="7" borderId="14" xfId="5" applyFont="1" applyFill="1" applyBorder="1" applyAlignment="1">
      <alignment horizontal="center" vertical="center" wrapText="1"/>
    </xf>
    <xf numFmtId="0" fontId="18" fillId="7" borderId="10" xfId="5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 wrapText="1"/>
    </xf>
    <xf numFmtId="0" fontId="52" fillId="7" borderId="30" xfId="5" applyFont="1" applyFill="1" applyBorder="1" applyAlignment="1">
      <alignment horizontal="center" vertical="center"/>
    </xf>
    <xf numFmtId="0" fontId="52" fillId="7" borderId="30" xfId="5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6" fillId="6" borderId="9" xfId="1" applyFont="1" applyFill="1" applyBorder="1" applyAlignment="1">
      <alignment horizontal="center" vertical="center" wrapText="1"/>
    </xf>
    <xf numFmtId="0" fontId="16" fillId="6" borderId="10" xfId="1" applyFont="1" applyFill="1" applyBorder="1" applyAlignment="1">
      <alignment horizontal="center" vertical="center" wrapText="1"/>
    </xf>
    <xf numFmtId="0" fontId="16" fillId="6" borderId="0" xfId="1" applyFont="1" applyFill="1" applyAlignment="1">
      <alignment horizontal="center"/>
    </xf>
    <xf numFmtId="0" fontId="16" fillId="6" borderId="5" xfId="1" applyFont="1" applyFill="1" applyBorder="1" applyAlignment="1">
      <alignment horizontal="center"/>
    </xf>
    <xf numFmtId="0" fontId="16" fillId="6" borderId="2" xfId="1" applyFont="1" applyFill="1" applyBorder="1" applyAlignment="1">
      <alignment horizontal="center"/>
    </xf>
    <xf numFmtId="0" fontId="16" fillId="6" borderId="3" xfId="1" applyFont="1" applyFill="1" applyBorder="1" applyAlignment="1">
      <alignment horizontal="center"/>
    </xf>
    <xf numFmtId="0" fontId="16" fillId="6" borderId="3" xfId="1" applyFont="1" applyFill="1" applyBorder="1" applyAlignment="1">
      <alignment horizontal="center" vertical="center" wrapText="1"/>
    </xf>
    <xf numFmtId="0" fontId="16" fillId="6" borderId="8" xfId="1" applyFont="1" applyFill="1" applyBorder="1" applyAlignment="1">
      <alignment horizontal="center" vertical="center" wrapText="1"/>
    </xf>
    <xf numFmtId="0" fontId="16" fillId="6" borderId="2" xfId="3" applyFont="1" applyFill="1" applyBorder="1" applyAlignment="1">
      <alignment vertical="center"/>
    </xf>
    <xf numFmtId="0" fontId="16" fillId="6" borderId="3" xfId="3" applyFont="1" applyFill="1" applyBorder="1" applyAlignment="1">
      <alignment vertical="center"/>
    </xf>
    <xf numFmtId="0" fontId="16" fillId="6" borderId="7" xfId="3" applyFont="1" applyFill="1" applyBorder="1" applyAlignment="1">
      <alignment vertical="center"/>
    </xf>
    <xf numFmtId="0" fontId="16" fillId="6" borderId="8" xfId="3" applyFont="1" applyFill="1" applyBorder="1" applyAlignment="1">
      <alignment vertical="center"/>
    </xf>
    <xf numFmtId="0" fontId="16" fillId="6" borderId="1" xfId="3" applyFont="1" applyFill="1" applyBorder="1" applyAlignment="1">
      <alignment horizontal="right" vertical="top"/>
    </xf>
    <xf numFmtId="0" fontId="16" fillId="6" borderId="6" xfId="3" applyFont="1" applyFill="1" applyBorder="1" applyAlignment="1">
      <alignment horizontal="right" vertical="top"/>
    </xf>
    <xf numFmtId="0" fontId="16" fillId="4" borderId="7" xfId="1" applyFont="1" applyFill="1" applyBorder="1" applyAlignment="1" applyProtection="1">
      <alignment horizontal="center"/>
      <protection locked="0"/>
    </xf>
    <xf numFmtId="0" fontId="16" fillId="6" borderId="7" xfId="2" applyNumberFormat="1" applyFont="1" applyFill="1" applyBorder="1" applyAlignment="1">
      <alignment horizontal="center" vertical="center"/>
    </xf>
    <xf numFmtId="0" fontId="16" fillId="6" borderId="8" xfId="2" applyNumberFormat="1" applyFont="1" applyFill="1" applyBorder="1" applyAlignment="1">
      <alignment horizontal="center" vertical="center"/>
    </xf>
    <xf numFmtId="0" fontId="39" fillId="0" borderId="29" xfId="0" applyFont="1" applyBorder="1" applyAlignment="1">
      <alignment vertical="center" wrapText="1"/>
    </xf>
    <xf numFmtId="0" fontId="34" fillId="0" borderId="16" xfId="0" applyFont="1" applyBorder="1" applyAlignment="1">
      <alignment horizontal="justify" vertical="center" wrapText="1"/>
    </xf>
    <xf numFmtId="0" fontId="34" fillId="0" borderId="23" xfId="0" applyFont="1" applyBorder="1" applyAlignment="1">
      <alignment horizontal="justify" vertical="center" wrapText="1"/>
    </xf>
    <xf numFmtId="0" fontId="39" fillId="0" borderId="29" xfId="0" applyFont="1" applyBorder="1" applyAlignment="1">
      <alignment horizontal="left" vertical="center" wrapText="1"/>
    </xf>
    <xf numFmtId="0" fontId="39" fillId="0" borderId="0" xfId="0" applyFont="1" applyAlignment="1">
      <alignment horizontal="left" vertical="center"/>
    </xf>
    <xf numFmtId="0" fontId="34" fillId="5" borderId="24" xfId="0" applyFont="1" applyFill="1" applyBorder="1" applyAlignment="1">
      <alignment horizontal="center" vertical="center"/>
    </xf>
    <xf numFmtId="0" fontId="34" fillId="5" borderId="28" xfId="0" applyFont="1" applyFill="1" applyBorder="1" applyAlignment="1">
      <alignment horizontal="center" vertical="center"/>
    </xf>
    <xf numFmtId="0" fontId="34" fillId="5" borderId="27" xfId="0" applyFont="1" applyFill="1" applyBorder="1" applyAlignment="1">
      <alignment horizontal="center" vertical="center"/>
    </xf>
    <xf numFmtId="0" fontId="34" fillId="5" borderId="24" xfId="0" applyFont="1" applyFill="1" applyBorder="1" applyAlignment="1">
      <alignment horizontal="center" vertical="center" wrapText="1"/>
    </xf>
    <xf numFmtId="0" fontId="34" fillId="5" borderId="28" xfId="0" applyFont="1" applyFill="1" applyBorder="1" applyAlignment="1">
      <alignment horizontal="center" vertical="center" wrapText="1"/>
    </xf>
    <xf numFmtId="0" fontId="34" fillId="5" borderId="27" xfId="0" applyFont="1" applyFill="1" applyBorder="1" applyAlignment="1">
      <alignment horizontal="center" vertical="center" wrapText="1"/>
    </xf>
    <xf numFmtId="0" fontId="35" fillId="0" borderId="25" xfId="0" applyFont="1" applyBorder="1" applyAlignment="1">
      <alignment horizontal="justify" vertical="center" wrapText="1"/>
    </xf>
    <xf numFmtId="0" fontId="35" fillId="0" borderId="26" xfId="0" applyFont="1" applyBorder="1" applyAlignment="1">
      <alignment horizontal="justify" vertical="center" wrapText="1"/>
    </xf>
    <xf numFmtId="0" fontId="35" fillId="0" borderId="16" xfId="0" applyFont="1" applyBorder="1" applyAlignment="1">
      <alignment horizontal="justify" vertical="center" wrapText="1"/>
    </xf>
    <xf numFmtId="0" fontId="35" fillId="0" borderId="23" xfId="0" applyFont="1" applyBorder="1" applyAlignment="1">
      <alignment horizontal="justify" vertical="center" wrapText="1"/>
    </xf>
    <xf numFmtId="0" fontId="34" fillId="6" borderId="24" xfId="0" applyFont="1" applyFill="1" applyBorder="1" applyAlignment="1">
      <alignment horizontal="center" vertical="center" wrapText="1"/>
    </xf>
    <xf numFmtId="0" fontId="34" fillId="6" borderId="27" xfId="0" applyFont="1" applyFill="1" applyBorder="1" applyAlignment="1">
      <alignment horizontal="center" vertical="center" wrapText="1"/>
    </xf>
    <xf numFmtId="0" fontId="34" fillId="0" borderId="21" xfId="0" applyFont="1" applyBorder="1" applyAlignment="1">
      <alignment horizontal="justify" vertical="center" wrapText="1"/>
    </xf>
    <xf numFmtId="0" fontId="34" fillId="0" borderId="22" xfId="0" applyFont="1" applyBorder="1" applyAlignment="1">
      <alignment horizontal="justify" vertical="center" wrapText="1"/>
    </xf>
    <xf numFmtId="0" fontId="34" fillId="6" borderId="21" xfId="0" applyFont="1" applyFill="1" applyBorder="1" applyAlignment="1">
      <alignment horizontal="center" vertical="center" wrapText="1"/>
    </xf>
    <xf numFmtId="0" fontId="34" fillId="6" borderId="22" xfId="0" applyFont="1" applyFill="1" applyBorder="1" applyAlignment="1">
      <alignment horizontal="center" vertical="center" wrapText="1"/>
    </xf>
    <xf numFmtId="0" fontId="34" fillId="6" borderId="25" xfId="0" applyFont="1" applyFill="1" applyBorder="1" applyAlignment="1">
      <alignment horizontal="center" vertical="center" wrapText="1"/>
    </xf>
    <xf numFmtId="0" fontId="34" fillId="6" borderId="26" xfId="0" applyFont="1" applyFill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/>
    </xf>
    <xf numFmtId="0" fontId="34" fillId="6" borderId="18" xfId="0" applyFont="1" applyFill="1" applyBorder="1" applyAlignment="1">
      <alignment horizontal="center" vertical="center"/>
    </xf>
    <xf numFmtId="0" fontId="34" fillId="6" borderId="19" xfId="0" applyFont="1" applyFill="1" applyBorder="1" applyAlignment="1">
      <alignment horizontal="center" vertical="center"/>
    </xf>
    <xf numFmtId="0" fontId="34" fillId="6" borderId="20" xfId="0" applyFont="1" applyFill="1" applyBorder="1" applyAlignment="1">
      <alignment horizontal="center" vertical="center"/>
    </xf>
    <xf numFmtId="0" fontId="34" fillId="6" borderId="18" xfId="0" applyFont="1" applyFill="1" applyBorder="1" applyAlignment="1">
      <alignment horizontal="center" vertical="center" wrapText="1"/>
    </xf>
    <xf numFmtId="0" fontId="34" fillId="6" borderId="19" xfId="0" applyFont="1" applyFill="1" applyBorder="1" applyAlignment="1">
      <alignment horizontal="center" vertical="center" wrapText="1"/>
    </xf>
    <xf numFmtId="0" fontId="34" fillId="6" borderId="20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41" fillId="6" borderId="18" xfId="0" applyFont="1" applyFill="1" applyBorder="1" applyAlignment="1">
      <alignment horizontal="center" vertical="center"/>
    </xf>
    <xf numFmtId="0" fontId="41" fillId="6" borderId="19" xfId="0" applyFont="1" applyFill="1" applyBorder="1" applyAlignment="1">
      <alignment horizontal="center" vertical="center"/>
    </xf>
    <xf numFmtId="0" fontId="41" fillId="6" borderId="20" xfId="0" applyFont="1" applyFill="1" applyBorder="1" applyAlignment="1">
      <alignment horizontal="center" vertical="center"/>
    </xf>
    <xf numFmtId="0" fontId="41" fillId="6" borderId="18" xfId="0" applyFont="1" applyFill="1" applyBorder="1" applyAlignment="1">
      <alignment horizontal="center" vertical="center" wrapText="1"/>
    </xf>
    <xf numFmtId="0" fontId="41" fillId="6" borderId="19" xfId="0" applyFont="1" applyFill="1" applyBorder="1" applyAlignment="1">
      <alignment horizontal="center" vertical="center" wrapText="1"/>
    </xf>
    <xf numFmtId="0" fontId="41" fillId="6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2" fontId="31" fillId="6" borderId="1" xfId="0" applyNumberFormat="1" applyFont="1" applyFill="1" applyBorder="1" applyAlignment="1" applyProtection="1">
      <alignment horizontal="center" vertical="top" wrapText="1"/>
      <protection locked="0"/>
    </xf>
    <xf numFmtId="0" fontId="32" fillId="6" borderId="2" xfId="0" applyFont="1" applyFill="1" applyBorder="1" applyAlignment="1">
      <alignment horizontal="center" vertical="top" wrapText="1"/>
    </xf>
    <xf numFmtId="0" fontId="32" fillId="6" borderId="3" xfId="0" applyFont="1" applyFill="1" applyBorder="1" applyAlignment="1">
      <alignment horizontal="center" vertical="top" wrapText="1"/>
    </xf>
    <xf numFmtId="0" fontId="25" fillId="6" borderId="4" xfId="0" applyFont="1" applyFill="1" applyBorder="1" applyAlignment="1">
      <alignment horizontal="center" vertical="center"/>
    </xf>
    <xf numFmtId="0" fontId="25" fillId="6" borderId="0" xfId="0" applyFont="1" applyFill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2" fontId="25" fillId="6" borderId="4" xfId="0" applyNumberFormat="1" applyFont="1" applyFill="1" applyBorder="1" applyAlignment="1">
      <alignment horizontal="center" vertical="center"/>
    </xf>
    <xf numFmtId="2" fontId="25" fillId="6" borderId="0" xfId="0" applyNumberFormat="1" applyFont="1" applyFill="1" applyAlignment="1">
      <alignment horizontal="center" vertical="center"/>
    </xf>
    <xf numFmtId="2" fontId="25" fillId="6" borderId="5" xfId="0" applyNumberFormat="1" applyFont="1" applyFill="1" applyBorder="1" applyAlignment="1">
      <alignment horizontal="center" vertical="center"/>
    </xf>
    <xf numFmtId="0" fontId="25" fillId="6" borderId="6" xfId="0" applyFont="1" applyFill="1" applyBorder="1" applyAlignment="1">
      <alignment horizontal="center" vertical="center"/>
    </xf>
    <xf numFmtId="0" fontId="25" fillId="6" borderId="7" xfId="0" applyFont="1" applyFill="1" applyBorder="1" applyAlignment="1">
      <alignment horizontal="center" vertical="center"/>
    </xf>
    <xf numFmtId="0" fontId="25" fillId="6" borderId="8" xfId="0" applyFont="1" applyFill="1" applyBorder="1" applyAlignment="1">
      <alignment horizontal="center" vertical="center"/>
    </xf>
    <xf numFmtId="0" fontId="6" fillId="2" borderId="0" xfId="6" applyFont="1" applyFill="1" applyAlignment="1">
      <alignment horizontal="left" wrapText="1"/>
    </xf>
    <xf numFmtId="0" fontId="11" fillId="2" borderId="0" xfId="6" applyFill="1" applyAlignment="1">
      <alignment horizontal="left" wrapText="1"/>
    </xf>
    <xf numFmtId="0" fontId="8" fillId="2" borderId="0" xfId="6" applyFont="1" applyFill="1" applyAlignment="1">
      <alignment horizontal="left" wrapText="1"/>
    </xf>
    <xf numFmtId="0" fontId="19" fillId="0" borderId="0" xfId="6" applyFont="1" applyAlignment="1">
      <alignment horizontal="right"/>
    </xf>
    <xf numFmtId="0" fontId="18" fillId="7" borderId="14" xfId="6" applyFont="1" applyFill="1" applyBorder="1" applyAlignment="1">
      <alignment horizontal="center" vertical="center" wrapText="1"/>
    </xf>
    <xf numFmtId="3" fontId="18" fillId="7" borderId="14" xfId="6" applyNumberFormat="1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/>
    </xf>
    <xf numFmtId="0" fontId="18" fillId="7" borderId="6" xfId="6" applyFont="1" applyFill="1" applyBorder="1" applyAlignment="1">
      <alignment horizontal="center"/>
    </xf>
    <xf numFmtId="0" fontId="18" fillId="7" borderId="7" xfId="6" applyFont="1" applyFill="1" applyBorder="1" applyAlignment="1">
      <alignment horizontal="center"/>
    </xf>
    <xf numFmtId="0" fontId="18" fillId="7" borderId="8" xfId="6" applyFont="1" applyFill="1" applyBorder="1" applyAlignment="1">
      <alignment horizontal="center"/>
    </xf>
    <xf numFmtId="2" fontId="18" fillId="7" borderId="4" xfId="6" applyNumberFormat="1" applyFont="1" applyFill="1" applyBorder="1" applyAlignment="1">
      <alignment horizontal="center"/>
    </xf>
    <xf numFmtId="0" fontId="18" fillId="7" borderId="0" xfId="6" applyFont="1" applyFill="1" applyAlignment="1">
      <alignment horizontal="center"/>
    </xf>
    <xf numFmtId="0" fontId="18" fillId="7" borderId="5" xfId="6" applyFont="1" applyFill="1" applyBorder="1" applyAlignment="1">
      <alignment horizontal="center"/>
    </xf>
    <xf numFmtId="0" fontId="18" fillId="7" borderId="4" xfId="6" applyFont="1" applyFill="1" applyBorder="1" applyAlignment="1">
      <alignment horizontal="center"/>
    </xf>
    <xf numFmtId="0" fontId="18" fillId="7" borderId="1" xfId="6" applyFont="1" applyFill="1" applyBorder="1" applyAlignment="1">
      <alignment horizontal="center"/>
    </xf>
    <xf numFmtId="0" fontId="18" fillId="7" borderId="2" xfId="6" applyFont="1" applyFill="1" applyBorder="1" applyAlignment="1">
      <alignment horizontal="center"/>
    </xf>
    <xf numFmtId="0" fontId="18" fillId="7" borderId="3" xfId="6" applyFont="1" applyFill="1" applyBorder="1" applyAlignment="1">
      <alignment horizontal="center"/>
    </xf>
    <xf numFmtId="165" fontId="18" fillId="7" borderId="1" xfId="5" applyNumberFormat="1" applyFont="1" applyFill="1" applyBorder="1" applyAlignment="1" applyProtection="1">
      <alignment horizontal="center"/>
    </xf>
    <xf numFmtId="165" fontId="18" fillId="7" borderId="2" xfId="5" applyNumberFormat="1" applyFont="1" applyFill="1" applyBorder="1" applyAlignment="1" applyProtection="1">
      <alignment horizontal="center"/>
    </xf>
    <xf numFmtId="165" fontId="18" fillId="7" borderId="3" xfId="5" applyNumberFormat="1" applyFont="1" applyFill="1" applyBorder="1" applyAlignment="1" applyProtection="1">
      <alignment horizontal="center"/>
    </xf>
    <xf numFmtId="165" fontId="18" fillId="7" borderId="4" xfId="5" applyNumberFormat="1" applyFont="1" applyFill="1" applyBorder="1" applyAlignment="1" applyProtection="1">
      <alignment horizontal="center"/>
      <protection locked="0"/>
    </xf>
    <xf numFmtId="165" fontId="18" fillId="7" borderId="0" xfId="5" applyNumberFormat="1" applyFont="1" applyFill="1" applyBorder="1" applyAlignment="1" applyProtection="1">
      <alignment horizontal="center"/>
      <protection locked="0"/>
    </xf>
    <xf numFmtId="165" fontId="18" fillId="7" borderId="5" xfId="5" applyNumberFormat="1" applyFont="1" applyFill="1" applyBorder="1" applyAlignment="1" applyProtection="1">
      <alignment horizontal="center"/>
      <protection locked="0"/>
    </xf>
    <xf numFmtId="165" fontId="18" fillId="7" borderId="4" xfId="5" applyNumberFormat="1" applyFont="1" applyFill="1" applyBorder="1" applyAlignment="1" applyProtection="1">
      <alignment horizontal="center"/>
    </xf>
    <xf numFmtId="165" fontId="18" fillId="7" borderId="0" xfId="5" applyNumberFormat="1" applyFont="1" applyFill="1" applyBorder="1" applyAlignment="1" applyProtection="1">
      <alignment horizontal="center"/>
    </xf>
    <xf numFmtId="165" fontId="18" fillId="7" borderId="5" xfId="5" applyNumberFormat="1" applyFont="1" applyFill="1" applyBorder="1" applyAlignment="1" applyProtection="1">
      <alignment horizontal="center"/>
    </xf>
    <xf numFmtId="165" fontId="18" fillId="7" borderId="6" xfId="5" applyNumberFormat="1" applyFont="1" applyFill="1" applyBorder="1" applyAlignment="1" applyProtection="1">
      <alignment horizontal="center"/>
    </xf>
    <xf numFmtId="165" fontId="18" fillId="7" borderId="7" xfId="5" applyNumberFormat="1" applyFont="1" applyFill="1" applyBorder="1" applyAlignment="1" applyProtection="1">
      <alignment horizontal="center"/>
    </xf>
    <xf numFmtId="165" fontId="18" fillId="7" borderId="8" xfId="5" applyNumberFormat="1" applyFont="1" applyFill="1" applyBorder="1" applyAlignment="1" applyProtection="1">
      <alignment horizontal="center"/>
    </xf>
    <xf numFmtId="0" fontId="18" fillId="7" borderId="1" xfId="5" applyFont="1" applyFill="1" applyBorder="1" applyAlignment="1">
      <alignment horizontal="center" vertical="center"/>
    </xf>
    <xf numFmtId="0" fontId="18" fillId="7" borderId="3" xfId="5" applyFont="1" applyFill="1" applyBorder="1" applyAlignment="1">
      <alignment horizontal="center" vertical="center"/>
    </xf>
    <xf numFmtId="0" fontId="18" fillId="7" borderId="4" xfId="5" applyFont="1" applyFill="1" applyBorder="1" applyAlignment="1">
      <alignment horizontal="center" vertical="center"/>
    </xf>
    <xf numFmtId="0" fontId="18" fillId="7" borderId="5" xfId="5" applyFont="1" applyFill="1" applyBorder="1" applyAlignment="1">
      <alignment horizontal="center" vertical="center"/>
    </xf>
    <xf numFmtId="0" fontId="18" fillId="7" borderId="6" xfId="5" applyFont="1" applyFill="1" applyBorder="1" applyAlignment="1">
      <alignment horizontal="center" vertical="center"/>
    </xf>
    <xf numFmtId="0" fontId="18" fillId="7" borderId="8" xfId="5" applyFont="1" applyFill="1" applyBorder="1" applyAlignment="1">
      <alignment horizontal="center" vertical="center"/>
    </xf>
    <xf numFmtId="0" fontId="18" fillId="7" borderId="12" xfId="5" applyFont="1" applyFill="1" applyBorder="1" applyAlignment="1">
      <alignment horizontal="center" vertical="center"/>
    </xf>
    <xf numFmtId="0" fontId="18" fillId="7" borderId="13" xfId="5" applyFont="1" applyFill="1" applyBorder="1" applyAlignment="1">
      <alignment horizontal="center" vertical="center"/>
    </xf>
    <xf numFmtId="0" fontId="18" fillId="7" borderId="9" xfId="5" applyFont="1" applyFill="1" applyBorder="1" applyAlignment="1">
      <alignment horizontal="center" vertical="center"/>
    </xf>
    <xf numFmtId="0" fontId="18" fillId="7" borderId="10" xfId="5" applyFont="1" applyFill="1" applyBorder="1" applyAlignment="1">
      <alignment horizontal="center" vertical="center"/>
    </xf>
    <xf numFmtId="0" fontId="18" fillId="7" borderId="24" xfId="5" applyFont="1" applyFill="1" applyBorder="1" applyAlignment="1">
      <alignment horizontal="center" vertical="center"/>
    </xf>
    <xf numFmtId="0" fontId="18" fillId="7" borderId="27" xfId="5" applyFont="1" applyFill="1" applyBorder="1" applyAlignment="1">
      <alignment horizontal="center" vertical="center"/>
    </xf>
    <xf numFmtId="43" fontId="18" fillId="7" borderId="30" xfId="9" applyFont="1" applyFill="1" applyBorder="1" applyAlignment="1">
      <alignment horizontal="center" vertical="center"/>
    </xf>
    <xf numFmtId="43" fontId="18" fillId="7" borderId="24" xfId="9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/>
    </xf>
    <xf numFmtId="165" fontId="18" fillId="7" borderId="21" xfId="5" applyNumberFormat="1" applyFont="1" applyFill="1" applyBorder="1" applyAlignment="1" applyProtection="1">
      <alignment horizontal="center"/>
    </xf>
    <xf numFmtId="165" fontId="18" fillId="7" borderId="29" xfId="5" applyNumberFormat="1" applyFont="1" applyFill="1" applyBorder="1" applyAlignment="1" applyProtection="1">
      <alignment horizontal="center"/>
    </xf>
    <xf numFmtId="165" fontId="18" fillId="7" borderId="22" xfId="5" applyNumberFormat="1" applyFont="1" applyFill="1" applyBorder="1" applyAlignment="1" applyProtection="1">
      <alignment horizontal="center"/>
    </xf>
    <xf numFmtId="165" fontId="18" fillId="7" borderId="16" xfId="5" applyNumberFormat="1" applyFont="1" applyFill="1" applyBorder="1" applyAlignment="1" applyProtection="1">
      <alignment horizontal="center"/>
      <protection locked="0"/>
    </xf>
    <xf numFmtId="165" fontId="18" fillId="7" borderId="23" xfId="5" applyNumberFormat="1" applyFont="1" applyFill="1" applyBorder="1" applyAlignment="1" applyProtection="1">
      <alignment horizontal="center"/>
      <protection locked="0"/>
    </xf>
    <xf numFmtId="165" fontId="18" fillId="7" borderId="16" xfId="5" applyNumberFormat="1" applyFont="1" applyFill="1" applyBorder="1" applyAlignment="1" applyProtection="1">
      <alignment horizontal="center"/>
    </xf>
    <xf numFmtId="165" fontId="18" fillId="7" borderId="23" xfId="5" applyNumberFormat="1" applyFont="1" applyFill="1" applyBorder="1" applyAlignment="1" applyProtection="1">
      <alignment horizontal="center"/>
    </xf>
    <xf numFmtId="165" fontId="18" fillId="7" borderId="25" xfId="5" applyNumberFormat="1" applyFont="1" applyFill="1" applyBorder="1" applyAlignment="1" applyProtection="1">
      <alignment horizontal="center"/>
    </xf>
    <xf numFmtId="165" fontId="18" fillId="7" borderId="17" xfId="5" applyNumberFormat="1" applyFont="1" applyFill="1" applyBorder="1" applyAlignment="1" applyProtection="1">
      <alignment horizontal="center"/>
    </xf>
    <xf numFmtId="165" fontId="18" fillId="7" borderId="26" xfId="5" applyNumberFormat="1" applyFont="1" applyFill="1" applyBorder="1" applyAlignment="1" applyProtection="1">
      <alignment horizontal="center"/>
    </xf>
    <xf numFmtId="0" fontId="19" fillId="0" borderId="21" xfId="6" applyFont="1" applyBorder="1" applyAlignment="1">
      <alignment horizontal="justify" vertical="center" wrapText="1"/>
    </xf>
    <xf numFmtId="0" fontId="19" fillId="0" borderId="31" xfId="6" applyFont="1" applyBorder="1" applyAlignment="1">
      <alignment horizontal="justify" vertical="center" wrapText="1"/>
    </xf>
    <xf numFmtId="0" fontId="18" fillId="7" borderId="21" xfId="6" applyFont="1" applyFill="1" applyBorder="1" applyAlignment="1">
      <alignment horizontal="center" vertical="center"/>
    </xf>
    <xf numFmtId="0" fontId="18" fillId="7" borderId="29" xfId="6" applyFont="1" applyFill="1" applyBorder="1" applyAlignment="1">
      <alignment horizontal="center" vertical="center"/>
    </xf>
    <xf numFmtId="0" fontId="18" fillId="7" borderId="31" xfId="6" applyFont="1" applyFill="1" applyBorder="1" applyAlignment="1">
      <alignment horizontal="center" vertical="center"/>
    </xf>
    <xf numFmtId="0" fontId="18" fillId="7" borderId="16" xfId="6" applyFont="1" applyFill="1" applyBorder="1" applyAlignment="1">
      <alignment horizontal="center" vertical="center"/>
    </xf>
    <xf numFmtId="0" fontId="18" fillId="7" borderId="0" xfId="6" applyFont="1" applyFill="1" applyAlignment="1">
      <alignment horizontal="center" vertical="center"/>
    </xf>
    <xf numFmtId="0" fontId="18" fillId="7" borderId="32" xfId="6" applyFont="1" applyFill="1" applyBorder="1" applyAlignment="1">
      <alignment horizontal="center" vertical="center"/>
    </xf>
    <xf numFmtId="0" fontId="18" fillId="7" borderId="25" xfId="6" applyFont="1" applyFill="1" applyBorder="1" applyAlignment="1">
      <alignment horizontal="center" vertical="center"/>
    </xf>
    <xf numFmtId="0" fontId="18" fillId="7" borderId="17" xfId="6" applyFont="1" applyFill="1" applyBorder="1" applyAlignment="1">
      <alignment horizontal="center" vertical="center"/>
    </xf>
    <xf numFmtId="0" fontId="18" fillId="7" borderId="33" xfId="6" applyFont="1" applyFill="1" applyBorder="1" applyAlignment="1">
      <alignment horizontal="center" vertical="center"/>
    </xf>
    <xf numFmtId="0" fontId="18" fillId="7" borderId="22" xfId="6" applyFont="1" applyFill="1" applyBorder="1" applyAlignment="1">
      <alignment horizontal="center" vertical="center"/>
    </xf>
    <xf numFmtId="0" fontId="18" fillId="7" borderId="26" xfId="6" applyFont="1" applyFill="1" applyBorder="1" applyAlignment="1">
      <alignment horizontal="center" vertical="center"/>
    </xf>
    <xf numFmtId="0" fontId="18" fillId="7" borderId="18" xfId="6" applyFont="1" applyFill="1" applyBorder="1" applyAlignment="1">
      <alignment horizontal="center" vertical="center" wrapText="1"/>
    </xf>
    <xf numFmtId="0" fontId="18" fillId="7" borderId="19" xfId="6" applyFont="1" applyFill="1" applyBorder="1" applyAlignment="1">
      <alignment horizontal="center" vertical="center" wrapText="1"/>
    </xf>
    <xf numFmtId="0" fontId="18" fillId="7" borderId="20" xfId="6" applyFont="1" applyFill="1" applyBorder="1" applyAlignment="1">
      <alignment horizontal="center" vertical="center" wrapText="1"/>
    </xf>
    <xf numFmtId="0" fontId="18" fillId="7" borderId="24" xfId="6" applyFont="1" applyFill="1" applyBorder="1" applyAlignment="1">
      <alignment horizontal="center" vertical="center" wrapText="1"/>
    </xf>
    <xf numFmtId="0" fontId="18" fillId="7" borderId="27" xfId="6" applyFont="1" applyFill="1" applyBorder="1" applyAlignment="1">
      <alignment horizontal="center" vertical="center" wrapText="1"/>
    </xf>
    <xf numFmtId="0" fontId="51" fillId="7" borderId="24" xfId="6" applyFont="1" applyFill="1" applyBorder="1" applyAlignment="1">
      <alignment horizontal="center" vertical="center"/>
    </xf>
    <xf numFmtId="0" fontId="51" fillId="7" borderId="27" xfId="6" applyFont="1" applyFill="1" applyBorder="1" applyAlignment="1">
      <alignment horizontal="center" vertical="center"/>
    </xf>
    <xf numFmtId="0" fontId="52" fillId="7" borderId="30" xfId="5" applyFont="1" applyFill="1" applyBorder="1" applyAlignment="1">
      <alignment horizontal="center" vertical="center"/>
    </xf>
    <xf numFmtId="0" fontId="51" fillId="7" borderId="21" xfId="6" applyFont="1" applyFill="1" applyBorder="1" applyAlignment="1">
      <alignment horizontal="center" vertical="center"/>
    </xf>
    <xf numFmtId="0" fontId="51" fillId="7" borderId="29" xfId="6" applyFont="1" applyFill="1" applyBorder="1" applyAlignment="1">
      <alignment horizontal="center" vertical="center"/>
    </xf>
    <xf numFmtId="0" fontId="51" fillId="7" borderId="22" xfId="6" applyFont="1" applyFill="1" applyBorder="1" applyAlignment="1">
      <alignment horizontal="center" vertical="center"/>
    </xf>
    <xf numFmtId="0" fontId="51" fillId="7" borderId="16" xfId="6" applyFont="1" applyFill="1" applyBorder="1" applyAlignment="1">
      <alignment horizontal="center" vertical="center"/>
    </xf>
    <xf numFmtId="0" fontId="51" fillId="7" borderId="0" xfId="6" applyFont="1" applyFill="1" applyAlignment="1">
      <alignment horizontal="center" vertical="center"/>
    </xf>
    <xf numFmtId="0" fontId="51" fillId="7" borderId="23" xfId="6" applyFont="1" applyFill="1" applyBorder="1" applyAlignment="1">
      <alignment horizontal="center" vertical="center"/>
    </xf>
    <xf numFmtId="0" fontId="51" fillId="7" borderId="25" xfId="6" applyFont="1" applyFill="1" applyBorder="1" applyAlignment="1">
      <alignment horizontal="center" vertical="center"/>
    </xf>
    <xf numFmtId="0" fontId="51" fillId="7" borderId="17" xfId="6" applyFont="1" applyFill="1" applyBorder="1" applyAlignment="1">
      <alignment horizontal="center" vertical="center"/>
    </xf>
    <xf numFmtId="0" fontId="51" fillId="7" borderId="26" xfId="6" applyFont="1" applyFill="1" applyBorder="1" applyAlignment="1">
      <alignment horizontal="center" vertical="center"/>
    </xf>
    <xf numFmtId="3" fontId="30" fillId="0" borderId="11" xfId="0" applyNumberFormat="1" applyFont="1" applyFill="1" applyBorder="1" applyAlignment="1" applyProtection="1">
      <alignment horizontal="right" wrapText="1"/>
      <protection locked="0"/>
    </xf>
    <xf numFmtId="3" fontId="26" fillId="0" borderId="11" xfId="0" applyNumberFormat="1" applyFont="1" applyFill="1" applyBorder="1" applyAlignment="1" applyProtection="1">
      <alignment horizontal="right" wrapText="1"/>
      <protection locked="0"/>
    </xf>
    <xf numFmtId="3" fontId="26" fillId="0" borderId="11" xfId="0" applyNumberFormat="1" applyFont="1" applyFill="1" applyBorder="1" applyAlignment="1" applyProtection="1">
      <alignment horizontal="right"/>
      <protection locked="0"/>
    </xf>
    <xf numFmtId="0" fontId="0" fillId="0" borderId="0" xfId="0" applyAlignment="1">
      <alignment wrapText="1"/>
    </xf>
  </cellXfs>
  <cellStyles count="13">
    <cellStyle name="=C:\WINNT\SYSTEM32\COMMAND.COM" xfId="2" xr:uid="{00000000-0005-0000-0000-000000000000}"/>
    <cellStyle name="Énfasis3" xfId="5" builtinId="37"/>
    <cellStyle name="Millares" xfId="9" builtinId="3"/>
    <cellStyle name="Millares 2" xfId="7" xr:uid="{00000000-0005-0000-0000-000003000000}"/>
    <cellStyle name="Millares 6" xfId="4" xr:uid="{00000000-0005-0000-0000-000004000000}"/>
    <cellStyle name="Moneda" xfId="8" builtinId="4"/>
    <cellStyle name="Normal" xfId="0" builtinId="0"/>
    <cellStyle name="Normal 13" xfId="1" xr:uid="{00000000-0005-0000-0000-000007000000}"/>
    <cellStyle name="Normal 2" xfId="6" xr:uid="{00000000-0005-0000-0000-000008000000}"/>
    <cellStyle name="Normal 2 2" xfId="3" xr:uid="{00000000-0005-0000-0000-000009000000}"/>
    <cellStyle name="Normal 3 2" xfId="12" xr:uid="{00000000-0005-0000-0000-00000A000000}"/>
    <cellStyle name="Normal 4" xfId="11" xr:uid="{00000000-0005-0000-0000-00000B000000}"/>
    <cellStyle name="Normal 4 2" xfId="10" xr:uid="{00000000-0005-0000-0000-00000C000000}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"/>
  <sheetViews>
    <sheetView topLeftCell="E49" zoomScaleNormal="100" workbookViewId="0">
      <selection activeCell="L73" sqref="L73"/>
    </sheetView>
  </sheetViews>
  <sheetFormatPr baseColWidth="10" defaultColWidth="11.42578125" defaultRowHeight="11.25"/>
  <cols>
    <col min="1" max="1" width="7.7109375" style="29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8.5703125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5.5703125" style="1" customWidth="1"/>
    <col min="14" max="16384" width="11.42578125" style="1"/>
  </cols>
  <sheetData>
    <row r="1" spans="1:13" ht="13.9" customHeight="1">
      <c r="A1" s="84"/>
      <c r="B1" s="202"/>
      <c r="C1" s="203"/>
      <c r="D1" s="203"/>
      <c r="E1" s="273" t="s">
        <v>526</v>
      </c>
      <c r="F1" s="273"/>
      <c r="G1" s="273"/>
      <c r="H1" s="273"/>
      <c r="I1" s="273"/>
      <c r="J1" s="273"/>
      <c r="K1" s="273"/>
      <c r="L1" s="273"/>
      <c r="M1" s="274"/>
    </row>
    <row r="2" spans="1:13" ht="13.9" customHeight="1">
      <c r="A2" s="85"/>
      <c r="B2" s="204"/>
      <c r="C2" s="205"/>
      <c r="D2" s="205"/>
      <c r="E2" s="271" t="s">
        <v>127</v>
      </c>
      <c r="F2" s="271"/>
      <c r="G2" s="271"/>
      <c r="H2" s="271"/>
      <c r="I2" s="271"/>
      <c r="J2" s="271"/>
      <c r="K2" s="271"/>
      <c r="L2" s="271"/>
      <c r="M2" s="272"/>
    </row>
    <row r="3" spans="1:13" ht="13.9" customHeight="1">
      <c r="A3" s="85"/>
      <c r="B3" s="204"/>
      <c r="C3" s="206"/>
      <c r="D3" s="206"/>
      <c r="E3" s="271" t="s">
        <v>535</v>
      </c>
      <c r="F3" s="271"/>
      <c r="G3" s="271"/>
      <c r="H3" s="271"/>
      <c r="I3" s="271"/>
      <c r="J3" s="271"/>
      <c r="K3" s="271"/>
      <c r="L3" s="271"/>
      <c r="M3" s="272"/>
    </row>
    <row r="4" spans="1:13" ht="14.25" customHeight="1">
      <c r="A4" s="86"/>
      <c r="B4" s="207"/>
      <c r="C4" s="208"/>
      <c r="D4" s="208"/>
      <c r="E4" s="284" t="s">
        <v>4</v>
      </c>
      <c r="F4" s="284"/>
      <c r="G4" s="284"/>
      <c r="H4" s="284"/>
      <c r="I4" s="284"/>
      <c r="J4" s="284"/>
      <c r="K4" s="284"/>
      <c r="L4" s="284"/>
      <c r="M4" s="285"/>
    </row>
    <row r="5" spans="1:13" ht="13.9" hidden="1" customHeight="1">
      <c r="B5" s="82"/>
      <c r="C5" s="83"/>
      <c r="D5" s="83" t="s">
        <v>5</v>
      </c>
      <c r="E5" s="283" t="s">
        <v>4</v>
      </c>
      <c r="F5" s="283"/>
      <c r="G5" s="283"/>
      <c r="H5" s="283"/>
      <c r="I5" s="283"/>
      <c r="J5" s="283"/>
      <c r="K5" s="283"/>
      <c r="L5" s="283"/>
      <c r="M5" s="283"/>
    </row>
    <row r="6" spans="1:13" ht="7.9" customHeight="1">
      <c r="C6" s="3"/>
      <c r="D6" s="3"/>
      <c r="E6" s="4"/>
      <c r="F6" s="4"/>
      <c r="G6" s="4"/>
      <c r="H6" s="4"/>
      <c r="I6" s="4"/>
      <c r="J6" s="4"/>
      <c r="K6" s="4"/>
      <c r="L6" s="4"/>
      <c r="M6" s="4"/>
    </row>
    <row r="7" spans="1:13" ht="15" customHeight="1">
      <c r="B7" s="202"/>
      <c r="C7" s="277" t="s">
        <v>128</v>
      </c>
      <c r="D7" s="277"/>
      <c r="E7" s="278"/>
      <c r="F7" s="269" t="s">
        <v>536</v>
      </c>
      <c r="G7" s="275" t="s">
        <v>519</v>
      </c>
      <c r="H7" s="281"/>
      <c r="I7" s="277" t="s">
        <v>128</v>
      </c>
      <c r="J7" s="277"/>
      <c r="K7" s="278"/>
      <c r="L7" s="269" t="s">
        <v>536</v>
      </c>
      <c r="M7" s="269" t="s">
        <v>519</v>
      </c>
    </row>
    <row r="8" spans="1:13" s="6" customFormat="1" ht="15" customHeight="1">
      <c r="A8" s="30"/>
      <c r="B8" s="209"/>
      <c r="C8" s="279"/>
      <c r="D8" s="279"/>
      <c r="E8" s="280"/>
      <c r="F8" s="270"/>
      <c r="G8" s="276"/>
      <c r="H8" s="282"/>
      <c r="I8" s="279"/>
      <c r="J8" s="279"/>
      <c r="K8" s="280"/>
      <c r="L8" s="270"/>
      <c r="M8" s="270"/>
    </row>
    <row r="9" spans="1:13">
      <c r="B9" s="9"/>
      <c r="C9" s="14" t="s">
        <v>62</v>
      </c>
      <c r="D9" s="15"/>
      <c r="E9" s="16"/>
      <c r="F9" s="22"/>
      <c r="G9" s="25"/>
      <c r="H9" s="27"/>
      <c r="I9" s="14" t="s">
        <v>74</v>
      </c>
      <c r="J9" s="14"/>
      <c r="K9" s="15"/>
      <c r="L9" s="22"/>
      <c r="M9" s="22"/>
    </row>
    <row r="10" spans="1:13">
      <c r="B10" s="10"/>
      <c r="C10" s="6" t="s">
        <v>63</v>
      </c>
      <c r="D10" s="6"/>
      <c r="E10" s="11"/>
      <c r="F10" s="31"/>
      <c r="G10" s="31"/>
      <c r="H10" s="10"/>
      <c r="I10" s="6" t="s">
        <v>75</v>
      </c>
      <c r="J10" s="6"/>
      <c r="L10" s="23"/>
      <c r="M10" s="23"/>
    </row>
    <row r="11" spans="1:13">
      <c r="B11" s="10"/>
      <c r="C11" s="6" t="s">
        <v>371</v>
      </c>
      <c r="E11" s="11"/>
      <c r="F11" s="32">
        <f>SUM(F12:F18)</f>
        <v>129959685.45999999</v>
      </c>
      <c r="G11" s="32">
        <f>SUM(G12:G18)</f>
        <v>140985183.02000001</v>
      </c>
      <c r="H11" s="10"/>
      <c r="I11" s="6" t="s">
        <v>380</v>
      </c>
      <c r="L11" s="32">
        <f>SUM(L12:L20)</f>
        <v>720059521.95000005</v>
      </c>
      <c r="M11" s="32">
        <f>SUM(M12:M20)</f>
        <v>1265275545.46</v>
      </c>
    </row>
    <row r="12" spans="1:13">
      <c r="B12" s="10"/>
      <c r="C12" s="7" t="s">
        <v>6</v>
      </c>
      <c r="D12" s="1" t="s">
        <v>3</v>
      </c>
      <c r="E12" s="11"/>
      <c r="F12" s="31">
        <v>260834.8</v>
      </c>
      <c r="G12" s="31">
        <v>143577.5</v>
      </c>
      <c r="H12" s="10"/>
      <c r="I12" s="7" t="s">
        <v>6</v>
      </c>
      <c r="J12" s="1" t="s">
        <v>130</v>
      </c>
      <c r="L12" s="31">
        <v>0</v>
      </c>
      <c r="M12" s="31">
        <v>0</v>
      </c>
    </row>
    <row r="13" spans="1:13">
      <c r="B13" s="10"/>
      <c r="C13" s="7" t="s">
        <v>7</v>
      </c>
      <c r="D13" s="1" t="s">
        <v>2</v>
      </c>
      <c r="E13" s="11"/>
      <c r="F13" s="31">
        <v>101608752.11</v>
      </c>
      <c r="G13" s="31">
        <v>114679127.68000001</v>
      </c>
      <c r="H13" s="10"/>
      <c r="I13" s="7" t="s">
        <v>7</v>
      </c>
      <c r="J13" s="1" t="s">
        <v>0</v>
      </c>
      <c r="L13" s="31">
        <f>3276207.27+6300</f>
        <v>3282507.27</v>
      </c>
      <c r="M13" s="31">
        <v>4642296.9400000004</v>
      </c>
    </row>
    <row r="14" spans="1:13">
      <c r="B14" s="10"/>
      <c r="C14" s="7" t="s">
        <v>8</v>
      </c>
      <c r="D14" s="1" t="s">
        <v>1</v>
      </c>
      <c r="E14" s="11"/>
      <c r="F14" s="31">
        <v>0</v>
      </c>
      <c r="G14" s="31">
        <v>0</v>
      </c>
      <c r="H14" s="10"/>
      <c r="I14" s="7" t="s">
        <v>8</v>
      </c>
      <c r="J14" s="1" t="s">
        <v>131</v>
      </c>
      <c r="L14" s="31">
        <v>0</v>
      </c>
      <c r="M14" s="31">
        <v>0</v>
      </c>
    </row>
    <row r="15" spans="1:13">
      <c r="B15" s="10"/>
      <c r="C15" s="7" t="s">
        <v>9</v>
      </c>
      <c r="D15" s="1" t="s">
        <v>42</v>
      </c>
      <c r="E15" s="11"/>
      <c r="F15" s="31">
        <v>0</v>
      </c>
      <c r="G15" s="31">
        <v>0</v>
      </c>
      <c r="H15" s="10"/>
      <c r="I15" s="7" t="s">
        <v>9</v>
      </c>
      <c r="J15" s="1" t="s">
        <v>132</v>
      </c>
      <c r="L15" s="31">
        <v>0</v>
      </c>
      <c r="M15" s="31">
        <v>0</v>
      </c>
    </row>
    <row r="16" spans="1:13">
      <c r="B16" s="10"/>
      <c r="C16" s="7" t="s">
        <v>10</v>
      </c>
      <c r="D16" s="1" t="s">
        <v>43</v>
      </c>
      <c r="E16" s="11"/>
      <c r="F16" s="31">
        <v>28090098.550000001</v>
      </c>
      <c r="G16" s="31">
        <v>26162477.84</v>
      </c>
      <c r="H16" s="10"/>
      <c r="I16" s="7" t="s">
        <v>10</v>
      </c>
      <c r="J16" s="1" t="s">
        <v>133</v>
      </c>
      <c r="L16" s="31">
        <v>0</v>
      </c>
      <c r="M16" s="31">
        <v>0</v>
      </c>
    </row>
    <row r="17" spans="1:13">
      <c r="B17" s="10"/>
      <c r="C17" s="7" t="s">
        <v>11</v>
      </c>
      <c r="D17" s="1" t="s">
        <v>44</v>
      </c>
      <c r="E17" s="11"/>
      <c r="F17" s="31">
        <v>0</v>
      </c>
      <c r="G17" s="31">
        <v>0</v>
      </c>
      <c r="H17" s="10"/>
      <c r="I17" s="7" t="s">
        <v>11</v>
      </c>
      <c r="J17" s="1" t="s">
        <v>134</v>
      </c>
      <c r="L17" s="31">
        <v>0</v>
      </c>
      <c r="M17" s="31">
        <v>0</v>
      </c>
    </row>
    <row r="18" spans="1:13">
      <c r="B18" s="10"/>
      <c r="C18" s="7" t="s">
        <v>12</v>
      </c>
      <c r="D18" s="1" t="s">
        <v>45</v>
      </c>
      <c r="E18" s="11"/>
      <c r="F18" s="31">
        <v>0</v>
      </c>
      <c r="G18" s="31">
        <v>0</v>
      </c>
      <c r="H18" s="10"/>
      <c r="I18" s="7" t="s">
        <v>12</v>
      </c>
      <c r="J18" s="1" t="s">
        <v>135</v>
      </c>
      <c r="L18" s="31">
        <v>29087052.710000001</v>
      </c>
      <c r="M18" s="31">
        <v>35263308.380000003</v>
      </c>
    </row>
    <row r="19" spans="1:13">
      <c r="B19" s="10"/>
      <c r="C19" s="6" t="s">
        <v>372</v>
      </c>
      <c r="E19" s="11"/>
      <c r="F19" s="32">
        <f>SUM(F20:F26)</f>
        <v>838136736.38</v>
      </c>
      <c r="G19" s="32">
        <f>SUM(G20:G26)</f>
        <v>1318213349.9299998</v>
      </c>
      <c r="H19" s="28"/>
      <c r="I19" s="7" t="s">
        <v>76</v>
      </c>
      <c r="J19" s="1" t="s">
        <v>136</v>
      </c>
      <c r="L19" s="31">
        <v>0</v>
      </c>
      <c r="M19" s="31">
        <v>0</v>
      </c>
    </row>
    <row r="20" spans="1:13">
      <c r="B20" s="10"/>
      <c r="C20" s="7" t="s">
        <v>13</v>
      </c>
      <c r="D20" s="1" t="s">
        <v>46</v>
      </c>
      <c r="E20" s="11"/>
      <c r="F20" s="31">
        <v>0</v>
      </c>
      <c r="G20" s="31">
        <v>0</v>
      </c>
      <c r="H20" s="10"/>
      <c r="I20" s="7" t="s">
        <v>77</v>
      </c>
      <c r="J20" s="1" t="s">
        <v>137</v>
      </c>
      <c r="L20" s="31">
        <v>687689961.97000003</v>
      </c>
      <c r="M20" s="31">
        <f>21300+1225348640.14</f>
        <v>1225369940.1400001</v>
      </c>
    </row>
    <row r="21" spans="1:13">
      <c r="B21" s="10"/>
      <c r="C21" s="7" t="s">
        <v>14</v>
      </c>
      <c r="D21" s="1" t="s">
        <v>47</v>
      </c>
      <c r="E21" s="11"/>
      <c r="F21" s="31">
        <v>42383315.850000001</v>
      </c>
      <c r="G21" s="31">
        <v>39557178.939999998</v>
      </c>
      <c r="H21" s="10"/>
      <c r="I21" s="6" t="s">
        <v>381</v>
      </c>
      <c r="L21" s="32">
        <f>SUM(L22:L24)</f>
        <v>0</v>
      </c>
      <c r="M21" s="32">
        <f>SUM(M22:M24)</f>
        <v>0</v>
      </c>
    </row>
    <row r="22" spans="1:13">
      <c r="B22" s="10"/>
      <c r="C22" s="7" t="s">
        <v>15</v>
      </c>
      <c r="D22" s="1" t="s">
        <v>48</v>
      </c>
      <c r="E22" s="11"/>
      <c r="F22" s="31">
        <v>18888460.059999999</v>
      </c>
      <c r="G22" s="31">
        <v>63071943.600000001</v>
      </c>
      <c r="H22" s="10"/>
      <c r="I22" s="7" t="s">
        <v>13</v>
      </c>
      <c r="J22" s="1" t="s">
        <v>78</v>
      </c>
      <c r="L22" s="31">
        <v>0</v>
      </c>
      <c r="M22" s="31">
        <v>0</v>
      </c>
    </row>
    <row r="23" spans="1:13">
      <c r="B23" s="10"/>
      <c r="C23" s="7" t="s">
        <v>16</v>
      </c>
      <c r="D23" s="1" t="s">
        <v>49</v>
      </c>
      <c r="E23" s="11"/>
      <c r="F23" s="31">
        <v>0</v>
      </c>
      <c r="G23" s="31">
        <v>0</v>
      </c>
      <c r="H23" s="10"/>
      <c r="I23" s="7" t="s">
        <v>14</v>
      </c>
      <c r="J23" s="1" t="s">
        <v>79</v>
      </c>
      <c r="L23" s="31">
        <v>0</v>
      </c>
      <c r="M23" s="31">
        <v>0</v>
      </c>
    </row>
    <row r="24" spans="1:13">
      <c r="B24" s="10"/>
      <c r="C24" s="7" t="s">
        <v>17</v>
      </c>
      <c r="D24" s="1" t="s">
        <v>50</v>
      </c>
      <c r="E24" s="11"/>
      <c r="F24" s="31">
        <v>0</v>
      </c>
      <c r="G24" s="31">
        <v>0</v>
      </c>
      <c r="H24" s="10"/>
      <c r="I24" s="7" t="s">
        <v>15</v>
      </c>
      <c r="J24" s="1" t="s">
        <v>80</v>
      </c>
      <c r="L24" s="31">
        <v>0</v>
      </c>
      <c r="M24" s="31">
        <v>0</v>
      </c>
    </row>
    <row r="25" spans="1:13">
      <c r="B25" s="10"/>
      <c r="C25" s="7" t="s">
        <v>18</v>
      </c>
      <c r="D25" s="1" t="s">
        <v>51</v>
      </c>
      <c r="E25" s="11"/>
      <c r="F25" s="31">
        <v>0</v>
      </c>
      <c r="G25" s="31">
        <v>0</v>
      </c>
      <c r="H25" s="10"/>
      <c r="I25" s="6" t="s">
        <v>382</v>
      </c>
      <c r="L25" s="32">
        <f>SUM(L26:L27)</f>
        <v>0</v>
      </c>
      <c r="M25" s="32">
        <f>SUM(M26:M27)</f>
        <v>0</v>
      </c>
    </row>
    <row r="26" spans="1:13">
      <c r="B26" s="10"/>
      <c r="C26" s="7" t="s">
        <v>61</v>
      </c>
      <c r="D26" s="1" t="s">
        <v>52</v>
      </c>
      <c r="E26" s="11"/>
      <c r="F26" s="31">
        <f>97315276.87+679549683.6</f>
        <v>776864960.47000003</v>
      </c>
      <c r="G26" s="31">
        <f>44564.79+1215539662.6</f>
        <v>1215584227.3899999</v>
      </c>
      <c r="H26" s="10"/>
      <c r="I26" s="7" t="s">
        <v>21</v>
      </c>
      <c r="J26" s="1" t="s">
        <v>82</v>
      </c>
      <c r="L26" s="31">
        <v>0</v>
      </c>
      <c r="M26" s="31">
        <v>0</v>
      </c>
    </row>
    <row r="27" spans="1:13">
      <c r="B27" s="10"/>
      <c r="C27" s="6" t="s">
        <v>373</v>
      </c>
      <c r="E27" s="11"/>
      <c r="F27" s="32">
        <f>SUM(F28:F32)</f>
        <v>16431.509999999998</v>
      </c>
      <c r="G27" s="32">
        <f>SUM(G28:G32)</f>
        <v>9.61</v>
      </c>
      <c r="H27" s="10"/>
      <c r="I27" s="7" t="s">
        <v>22</v>
      </c>
      <c r="J27" s="1" t="s">
        <v>81</v>
      </c>
      <c r="L27" s="31">
        <v>0</v>
      </c>
      <c r="M27" s="31">
        <v>0</v>
      </c>
    </row>
    <row r="28" spans="1:13">
      <c r="A28" s="29" t="s">
        <v>138</v>
      </c>
      <c r="B28" s="10"/>
      <c r="C28" s="7" t="s">
        <v>21</v>
      </c>
      <c r="D28" s="1" t="s">
        <v>53</v>
      </c>
      <c r="E28" s="11"/>
      <c r="F28" s="31">
        <v>16431.509999999998</v>
      </c>
      <c r="G28" s="31">
        <v>9.61</v>
      </c>
      <c r="H28" s="28"/>
      <c r="I28" s="6" t="s">
        <v>83</v>
      </c>
      <c r="L28" s="32">
        <v>0</v>
      </c>
      <c r="M28" s="32">
        <v>0</v>
      </c>
    </row>
    <row r="29" spans="1:13">
      <c r="A29" s="29" t="s">
        <v>139</v>
      </c>
      <c r="B29" s="10"/>
      <c r="C29" s="7" t="s">
        <v>22</v>
      </c>
      <c r="D29" s="1" t="s">
        <v>54</v>
      </c>
      <c r="E29" s="11"/>
      <c r="F29" s="31">
        <v>0</v>
      </c>
      <c r="G29" s="31">
        <v>0</v>
      </c>
      <c r="H29" s="10"/>
      <c r="I29" s="6" t="s">
        <v>383</v>
      </c>
      <c r="J29" s="6"/>
      <c r="K29" s="6"/>
      <c r="L29" s="32">
        <f>SUM(L30:L32)</f>
        <v>19906009.469999999</v>
      </c>
      <c r="M29" s="32">
        <f>SUM(M30:M32)</f>
        <v>19592098.350000001</v>
      </c>
    </row>
    <row r="30" spans="1:13">
      <c r="A30" s="29" t="s">
        <v>140</v>
      </c>
      <c r="B30" s="10"/>
      <c r="C30" s="7" t="s">
        <v>23</v>
      </c>
      <c r="D30" s="1" t="s">
        <v>55</v>
      </c>
      <c r="E30" s="11"/>
      <c r="F30" s="31">
        <v>0</v>
      </c>
      <c r="G30" s="31">
        <v>0</v>
      </c>
      <c r="H30" s="10"/>
      <c r="I30" s="7" t="s">
        <v>84</v>
      </c>
      <c r="J30" s="1" t="s">
        <v>87</v>
      </c>
      <c r="K30" s="6"/>
      <c r="L30" s="31">
        <v>0</v>
      </c>
      <c r="M30" s="31">
        <v>0</v>
      </c>
    </row>
    <row r="31" spans="1:13" ht="10.15" customHeight="1">
      <c r="A31" s="29" t="s">
        <v>141</v>
      </c>
      <c r="B31" s="10"/>
      <c r="C31" s="7" t="s">
        <v>24</v>
      </c>
      <c r="D31" s="1" t="s">
        <v>19</v>
      </c>
      <c r="E31" s="11"/>
      <c r="F31" s="31">
        <v>0</v>
      </c>
      <c r="G31" s="31">
        <v>0</v>
      </c>
      <c r="H31" s="10"/>
      <c r="I31" s="7" t="s">
        <v>85</v>
      </c>
      <c r="J31" s="1" t="s">
        <v>88</v>
      </c>
      <c r="K31" s="6"/>
      <c r="L31" s="31">
        <v>0</v>
      </c>
      <c r="M31" s="31">
        <v>0</v>
      </c>
    </row>
    <row r="32" spans="1:13" ht="10.9" customHeight="1">
      <c r="A32" s="29" t="s">
        <v>142</v>
      </c>
      <c r="B32" s="10"/>
      <c r="C32" s="7" t="s">
        <v>25</v>
      </c>
      <c r="D32" s="1" t="s">
        <v>20</v>
      </c>
      <c r="E32" s="11"/>
      <c r="F32" s="32">
        <v>0</v>
      </c>
      <c r="G32" s="32">
        <v>0</v>
      </c>
      <c r="H32" s="10"/>
      <c r="I32" s="7" t="s">
        <v>86</v>
      </c>
      <c r="J32" s="1" t="s">
        <v>89</v>
      </c>
      <c r="L32" s="31">
        <v>19906009.469999999</v>
      </c>
      <c r="M32" s="31">
        <f>16353733.99+3238364.36</f>
        <v>19592098.350000001</v>
      </c>
    </row>
    <row r="33" spans="1:13">
      <c r="B33" s="10"/>
      <c r="C33" s="6" t="s">
        <v>374</v>
      </c>
      <c r="E33" s="11"/>
      <c r="F33" s="32">
        <f>SUM(F34:F38)</f>
        <v>145695.02000000002</v>
      </c>
      <c r="G33" s="32">
        <f>SUM(G34:G38)</f>
        <v>185709</v>
      </c>
      <c r="H33" s="10"/>
      <c r="I33" s="6" t="s">
        <v>384</v>
      </c>
      <c r="L33" s="32">
        <f>SUM(L34:L39)</f>
        <v>0</v>
      </c>
      <c r="M33" s="32">
        <f>SUM(M34:M39)</f>
        <v>0</v>
      </c>
    </row>
    <row r="34" spans="1:13">
      <c r="A34" s="29" t="s">
        <v>143</v>
      </c>
      <c r="B34" s="10"/>
      <c r="C34" s="7" t="s">
        <v>26</v>
      </c>
      <c r="D34" s="1" t="s">
        <v>56</v>
      </c>
      <c r="E34" s="11"/>
      <c r="F34" s="31">
        <v>140361.35</v>
      </c>
      <c r="G34" s="31">
        <v>175552.83</v>
      </c>
      <c r="H34" s="10"/>
      <c r="I34" s="7" t="s">
        <v>32</v>
      </c>
      <c r="J34" s="1" t="s">
        <v>93</v>
      </c>
      <c r="L34" s="31">
        <v>0</v>
      </c>
      <c r="M34" s="31">
        <v>0</v>
      </c>
    </row>
    <row r="35" spans="1:13">
      <c r="A35" s="29" t="s">
        <v>144</v>
      </c>
      <c r="B35" s="10"/>
      <c r="C35" s="7" t="s">
        <v>27</v>
      </c>
      <c r="D35" s="1" t="s">
        <v>57</v>
      </c>
      <c r="E35" s="11"/>
      <c r="F35" s="31">
        <v>0</v>
      </c>
      <c r="G35" s="31">
        <v>0</v>
      </c>
      <c r="H35" s="10"/>
      <c r="I35" s="7" t="s">
        <v>33</v>
      </c>
      <c r="J35" s="1" t="s">
        <v>94</v>
      </c>
      <c r="L35" s="31">
        <v>0</v>
      </c>
      <c r="M35" s="31">
        <v>0</v>
      </c>
    </row>
    <row r="36" spans="1:13">
      <c r="A36" s="29" t="s">
        <v>145</v>
      </c>
      <c r="B36" s="10"/>
      <c r="C36" s="7" t="s">
        <v>28</v>
      </c>
      <c r="D36" s="1" t="s">
        <v>58</v>
      </c>
      <c r="E36" s="11"/>
      <c r="F36" s="31">
        <v>5333.67</v>
      </c>
      <c r="G36" s="31">
        <v>10156.17</v>
      </c>
      <c r="H36" s="10"/>
      <c r="I36" s="7" t="s">
        <v>90</v>
      </c>
      <c r="J36" s="1" t="s">
        <v>95</v>
      </c>
      <c r="L36" s="31">
        <v>0</v>
      </c>
      <c r="M36" s="31">
        <v>0</v>
      </c>
    </row>
    <row r="37" spans="1:13">
      <c r="A37" s="29" t="s">
        <v>147</v>
      </c>
      <c r="B37" s="10"/>
      <c r="C37" s="7" t="s">
        <v>29</v>
      </c>
      <c r="D37" s="1" t="s">
        <v>59</v>
      </c>
      <c r="E37" s="11"/>
      <c r="F37" s="31">
        <v>0</v>
      </c>
      <c r="G37" s="31">
        <v>0</v>
      </c>
      <c r="H37" s="10"/>
      <c r="I37" s="7" t="s">
        <v>91</v>
      </c>
      <c r="J37" s="1" t="s">
        <v>96</v>
      </c>
      <c r="L37" s="31">
        <v>0</v>
      </c>
      <c r="M37" s="31">
        <v>0</v>
      </c>
    </row>
    <row r="38" spans="1:13">
      <c r="A38" s="29" t="s">
        <v>146</v>
      </c>
      <c r="B38" s="10"/>
      <c r="C38" s="7" t="s">
        <v>30</v>
      </c>
      <c r="D38" s="1" t="s">
        <v>60</v>
      </c>
      <c r="E38" s="11"/>
      <c r="F38" s="31">
        <v>0</v>
      </c>
      <c r="G38" s="31">
        <v>0</v>
      </c>
      <c r="H38" s="28"/>
      <c r="I38" s="7" t="s">
        <v>92</v>
      </c>
      <c r="J38" s="1" t="s">
        <v>97</v>
      </c>
      <c r="L38" s="31">
        <v>0</v>
      </c>
      <c r="M38" s="31">
        <v>0</v>
      </c>
    </row>
    <row r="39" spans="1:13">
      <c r="B39" s="10"/>
      <c r="C39" s="6" t="s">
        <v>31</v>
      </c>
      <c r="E39" s="11"/>
      <c r="F39" s="32">
        <v>0</v>
      </c>
      <c r="G39" s="32">
        <v>0</v>
      </c>
      <c r="H39" s="10"/>
      <c r="I39" s="7" t="s">
        <v>98</v>
      </c>
      <c r="J39" s="1" t="s">
        <v>99</v>
      </c>
      <c r="L39" s="31">
        <v>0</v>
      </c>
      <c r="M39" s="31">
        <v>0</v>
      </c>
    </row>
    <row r="40" spans="1:13">
      <c r="B40" s="10"/>
      <c r="C40" s="6" t="s">
        <v>375</v>
      </c>
      <c r="E40" s="11"/>
      <c r="F40" s="32">
        <f>SUM(F41:F42)</f>
        <v>-36338993.890000001</v>
      </c>
      <c r="G40" s="32">
        <f>SUM(G41:G42)</f>
        <v>-35428403.469999999</v>
      </c>
      <c r="H40" s="10"/>
      <c r="I40" s="6" t="s">
        <v>385</v>
      </c>
      <c r="L40" s="32">
        <f>SUM(L41:L43)</f>
        <v>53550235.609999999</v>
      </c>
      <c r="M40" s="32">
        <f>SUM(M41:M43)</f>
        <v>2019060.43</v>
      </c>
    </row>
    <row r="41" spans="1:13">
      <c r="B41" s="10"/>
      <c r="C41" s="7" t="s">
        <v>32</v>
      </c>
      <c r="D41" s="1" t="s">
        <v>129</v>
      </c>
      <c r="E41" s="11"/>
      <c r="F41" s="31">
        <v>-36338993.890000001</v>
      </c>
      <c r="G41" s="31">
        <v>-35428403.469999999</v>
      </c>
      <c r="H41" s="10"/>
      <c r="I41" s="7" t="s">
        <v>35</v>
      </c>
      <c r="J41" s="1" t="s">
        <v>100</v>
      </c>
      <c r="L41" s="31">
        <v>0</v>
      </c>
      <c r="M41" s="31">
        <v>0</v>
      </c>
    </row>
    <row r="42" spans="1:13">
      <c r="B42" s="10"/>
      <c r="C42" s="7" t="s">
        <v>33</v>
      </c>
      <c r="D42" s="1" t="s">
        <v>34</v>
      </c>
      <c r="E42" s="11"/>
      <c r="F42" s="31">
        <v>0</v>
      </c>
      <c r="G42" s="31">
        <v>0</v>
      </c>
      <c r="H42" s="10"/>
      <c r="I42" s="7" t="s">
        <v>36</v>
      </c>
      <c r="J42" s="1" t="s">
        <v>101</v>
      </c>
      <c r="L42" s="31">
        <v>0</v>
      </c>
      <c r="M42" s="31">
        <v>0</v>
      </c>
    </row>
    <row r="43" spans="1:13">
      <c r="B43" s="10"/>
      <c r="C43" s="6" t="s">
        <v>376</v>
      </c>
      <c r="E43" s="11"/>
      <c r="F43" s="32">
        <f>SUM(F44:F47)</f>
        <v>0</v>
      </c>
      <c r="G43" s="32">
        <f>SUM(G44:G47)</f>
        <v>0</v>
      </c>
      <c r="H43" s="10"/>
      <c r="I43" s="7" t="s">
        <v>37</v>
      </c>
      <c r="J43" s="1" t="s">
        <v>102</v>
      </c>
      <c r="L43" s="31">
        <v>53550235.609999999</v>
      </c>
      <c r="M43" s="31">
        <v>2019060.43</v>
      </c>
    </row>
    <row r="44" spans="1:13">
      <c r="B44" s="10"/>
      <c r="C44" s="7" t="s">
        <v>35</v>
      </c>
      <c r="D44" s="1" t="s">
        <v>39</v>
      </c>
      <c r="E44" s="11"/>
      <c r="F44" s="31">
        <v>0</v>
      </c>
      <c r="G44" s="31">
        <v>0</v>
      </c>
      <c r="H44" s="28"/>
      <c r="I44" s="6" t="s">
        <v>386</v>
      </c>
      <c r="L44" s="32">
        <f>SUM(L45:L47)</f>
        <v>0</v>
      </c>
      <c r="M44" s="32">
        <f>SUM(M45:M47)</f>
        <v>0</v>
      </c>
    </row>
    <row r="45" spans="1:13">
      <c r="B45" s="10"/>
      <c r="C45" s="7" t="s">
        <v>36</v>
      </c>
      <c r="D45" s="1" t="s">
        <v>148</v>
      </c>
      <c r="E45" s="11"/>
      <c r="F45" s="31">
        <v>0</v>
      </c>
      <c r="G45" s="31">
        <v>0</v>
      </c>
      <c r="H45" s="10"/>
      <c r="I45" s="7" t="s">
        <v>103</v>
      </c>
      <c r="J45" s="1" t="s">
        <v>106</v>
      </c>
      <c r="L45" s="31">
        <v>0</v>
      </c>
      <c r="M45" s="31">
        <v>0</v>
      </c>
    </row>
    <row r="46" spans="1:13">
      <c r="B46" s="10"/>
      <c r="C46" s="7" t="s">
        <v>37</v>
      </c>
      <c r="D46" s="1" t="s">
        <v>40</v>
      </c>
      <c r="E46" s="11"/>
      <c r="F46" s="31">
        <v>0</v>
      </c>
      <c r="G46" s="31">
        <v>0</v>
      </c>
      <c r="H46" s="10"/>
      <c r="I46" s="7" t="s">
        <v>104</v>
      </c>
      <c r="J46" s="1" t="s">
        <v>107</v>
      </c>
      <c r="L46" s="31">
        <v>0</v>
      </c>
      <c r="M46" s="31">
        <v>0</v>
      </c>
    </row>
    <row r="47" spans="1:13">
      <c r="B47" s="10"/>
      <c r="C47" s="7" t="s">
        <v>38</v>
      </c>
      <c r="D47" s="1" t="s">
        <v>41</v>
      </c>
      <c r="E47" s="11"/>
      <c r="F47" s="31">
        <v>0</v>
      </c>
      <c r="G47" s="31">
        <v>0</v>
      </c>
      <c r="H47" s="10"/>
      <c r="I47" s="7" t="s">
        <v>105</v>
      </c>
      <c r="J47" s="1" t="s">
        <v>108</v>
      </c>
      <c r="L47" s="31">
        <v>0</v>
      </c>
      <c r="M47" s="31">
        <v>0</v>
      </c>
    </row>
    <row r="48" spans="1:13">
      <c r="B48" s="10"/>
      <c r="E48" s="11"/>
      <c r="F48" s="31"/>
      <c r="G48" s="31"/>
      <c r="H48" s="10"/>
      <c r="I48" s="6" t="s">
        <v>387</v>
      </c>
      <c r="J48" s="6"/>
      <c r="L48" s="32">
        <f>+L11+L21+L25+L28+L29+L33+L40+L44</f>
        <v>793515767.03000009</v>
      </c>
      <c r="M48" s="32">
        <f>+M11+M21+M25+M28+M29+M33+M40+M44</f>
        <v>1286886704.24</v>
      </c>
    </row>
    <row r="49" spans="2:13">
      <c r="B49" s="10"/>
      <c r="C49" s="8" t="s">
        <v>377</v>
      </c>
      <c r="D49" s="8"/>
      <c r="E49" s="17"/>
      <c r="F49" s="32">
        <f>+F11+F19+F27+F33+F39+F40+F43</f>
        <v>931919554.48000002</v>
      </c>
      <c r="G49" s="32">
        <f>+G11+G19+G27+G33+G39+G40+G43</f>
        <v>1423955848.0899997</v>
      </c>
      <c r="H49" s="10"/>
      <c r="L49" s="31"/>
      <c r="M49" s="31"/>
    </row>
    <row r="50" spans="2:13">
      <c r="B50" s="10"/>
      <c r="E50" s="11"/>
      <c r="F50" s="31"/>
      <c r="G50" s="31"/>
      <c r="H50" s="10"/>
      <c r="I50" s="6" t="s">
        <v>109</v>
      </c>
      <c r="J50" s="6"/>
      <c r="L50" s="31"/>
      <c r="M50" s="31"/>
    </row>
    <row r="51" spans="2:13">
      <c r="B51" s="10"/>
      <c r="C51" s="6" t="s">
        <v>64</v>
      </c>
      <c r="E51" s="11"/>
      <c r="F51" s="31"/>
      <c r="G51" s="31"/>
      <c r="H51" s="10"/>
      <c r="I51" s="1" t="s">
        <v>110</v>
      </c>
      <c r="L51" s="31"/>
      <c r="M51" s="31">
        <v>0</v>
      </c>
    </row>
    <row r="52" spans="2:13">
      <c r="B52" s="10"/>
      <c r="C52" s="1" t="s">
        <v>65</v>
      </c>
      <c r="E52" s="11"/>
      <c r="F52" s="31"/>
      <c r="G52" s="31">
        <v>0</v>
      </c>
      <c r="H52" s="10"/>
      <c r="I52" s="1" t="s">
        <v>111</v>
      </c>
      <c r="L52" s="31"/>
      <c r="M52" s="31">
        <v>0</v>
      </c>
    </row>
    <row r="53" spans="2:13">
      <c r="B53" s="10"/>
      <c r="C53" s="1" t="s">
        <v>73</v>
      </c>
      <c r="E53" s="11"/>
      <c r="F53" s="31">
        <f>115976653.48+12735.09</f>
        <v>115989388.57000001</v>
      </c>
      <c r="G53" s="31">
        <f>18439527.36+98286744.62+12735.09</f>
        <v>116739007.07000001</v>
      </c>
      <c r="H53" s="10"/>
      <c r="I53" s="1" t="s">
        <v>112</v>
      </c>
      <c r="L53" s="31"/>
      <c r="M53" s="31">
        <v>0</v>
      </c>
    </row>
    <row r="54" spans="2:13">
      <c r="B54" s="10"/>
      <c r="C54" s="1" t="s">
        <v>66</v>
      </c>
      <c r="E54" s="11"/>
      <c r="F54" s="31">
        <v>174194880.03</v>
      </c>
      <c r="G54" s="31">
        <f>91050644.95+59336266.49+20044558.45</f>
        <v>170431469.88999999</v>
      </c>
      <c r="H54" s="10"/>
      <c r="I54" s="1" t="s">
        <v>113</v>
      </c>
      <c r="L54" s="31"/>
      <c r="M54" s="31">
        <v>0</v>
      </c>
    </row>
    <row r="55" spans="2:13">
      <c r="B55" s="10"/>
      <c r="C55" s="1" t="s">
        <v>67</v>
      </c>
      <c r="E55" s="11"/>
      <c r="F55" s="31">
        <v>7620466.5499999998</v>
      </c>
      <c r="G55" s="31">
        <f>3770367.34+145729.88+3408572.62+289857.06</f>
        <v>7614526.8999999994</v>
      </c>
      <c r="H55" s="28"/>
      <c r="I55" s="1" t="s">
        <v>114</v>
      </c>
      <c r="L55" s="31">
        <v>282500079.22000003</v>
      </c>
      <c r="M55" s="31">
        <v>224204797.22</v>
      </c>
    </row>
    <row r="56" spans="2:13">
      <c r="B56" s="10"/>
      <c r="C56" s="1" t="s">
        <v>68</v>
      </c>
      <c r="E56" s="11"/>
      <c r="F56" s="31">
        <f>617248.73+592093.41</f>
        <v>1209342.1400000001</v>
      </c>
      <c r="G56" s="31">
        <f>617248.73+592093.41</f>
        <v>1209342.1400000001</v>
      </c>
      <c r="H56" s="10"/>
      <c r="I56" s="1" t="s">
        <v>115</v>
      </c>
      <c r="L56" s="31">
        <v>37075162.310000002</v>
      </c>
      <c r="M56" s="31">
        <v>37882713.520000003</v>
      </c>
    </row>
    <row r="57" spans="2:13">
      <c r="B57" s="10"/>
      <c r="C57" s="1" t="s">
        <v>69</v>
      </c>
      <c r="E57" s="11"/>
      <c r="F57" s="31">
        <v>-19851515.940000001</v>
      </c>
      <c r="G57" s="31">
        <f>-11594125-6090475.28-1075464.64</f>
        <v>-18760064.920000002</v>
      </c>
      <c r="H57" s="10"/>
      <c r="L57" s="31"/>
      <c r="M57" s="31"/>
    </row>
    <row r="58" spans="2:13">
      <c r="B58" s="10"/>
      <c r="C58" s="1" t="s">
        <v>70</v>
      </c>
      <c r="E58" s="11"/>
      <c r="F58" s="31"/>
      <c r="G58" s="31">
        <v>0</v>
      </c>
      <c r="H58" s="10"/>
      <c r="I58" s="6" t="s">
        <v>388</v>
      </c>
      <c r="K58" s="6"/>
      <c r="L58" s="32">
        <f>SUM(L51:L56)</f>
        <v>319575241.53000003</v>
      </c>
      <c r="M58" s="32">
        <f>SUM(M51:M56)</f>
        <v>262087510.74000001</v>
      </c>
    </row>
    <row r="59" spans="2:13">
      <c r="B59" s="10"/>
      <c r="C59" s="1" t="s">
        <v>71</v>
      </c>
      <c r="E59" s="11"/>
      <c r="F59" s="31"/>
      <c r="G59" s="31">
        <v>0</v>
      </c>
      <c r="H59" s="10"/>
      <c r="L59" s="31"/>
      <c r="M59" s="31"/>
    </row>
    <row r="60" spans="2:13">
      <c r="B60" s="10"/>
      <c r="C60" s="1" t="s">
        <v>72</v>
      </c>
      <c r="E60" s="11"/>
      <c r="F60" s="31"/>
      <c r="G60" s="31">
        <v>0</v>
      </c>
      <c r="H60" s="10"/>
      <c r="I60" s="6" t="s">
        <v>389</v>
      </c>
      <c r="J60" s="6"/>
      <c r="K60" s="6"/>
      <c r="L60" s="32">
        <f>+L48+L58</f>
        <v>1113091008.5600002</v>
      </c>
      <c r="M60" s="32">
        <f>+M48+M58</f>
        <v>1548974214.98</v>
      </c>
    </row>
    <row r="61" spans="2:13">
      <c r="B61" s="10"/>
      <c r="E61" s="11"/>
      <c r="F61" s="31"/>
      <c r="G61" s="31"/>
      <c r="H61" s="10"/>
      <c r="L61" s="31"/>
      <c r="M61" s="31"/>
    </row>
    <row r="62" spans="2:13">
      <c r="B62" s="10"/>
      <c r="C62" s="6" t="s">
        <v>378</v>
      </c>
      <c r="E62" s="11"/>
      <c r="F62" s="32">
        <f>SUM(F52:F60)</f>
        <v>279162561.35000002</v>
      </c>
      <c r="G62" s="32">
        <f>SUM(G52:G60)</f>
        <v>277234281.07999992</v>
      </c>
      <c r="H62" s="10"/>
      <c r="I62" s="6" t="s">
        <v>116</v>
      </c>
      <c r="J62" s="6"/>
      <c r="K62" s="6"/>
      <c r="L62" s="31"/>
      <c r="M62" s="31"/>
    </row>
    <row r="63" spans="2:13">
      <c r="B63" s="10"/>
      <c r="E63" s="11"/>
      <c r="F63" s="31"/>
      <c r="G63" s="31"/>
      <c r="H63" s="10"/>
      <c r="L63" s="31"/>
      <c r="M63" s="31"/>
    </row>
    <row r="64" spans="2:13">
      <c r="B64" s="10"/>
      <c r="C64" s="6" t="s">
        <v>379</v>
      </c>
      <c r="D64" s="6"/>
      <c r="E64" s="18"/>
      <c r="F64" s="32">
        <f>+F49+F62</f>
        <v>1211082115.8299999</v>
      </c>
      <c r="G64" s="32">
        <f>+G49+G62</f>
        <v>1701190129.1699996</v>
      </c>
      <c r="H64" s="10"/>
      <c r="I64" s="6" t="s">
        <v>390</v>
      </c>
      <c r="L64" s="32">
        <f>SUM(L65:L67)</f>
        <v>-8696610.8300000001</v>
      </c>
      <c r="M64" s="32">
        <f>SUM(M65:M67)</f>
        <v>-32170801.23</v>
      </c>
    </row>
    <row r="65" spans="2:13">
      <c r="B65" s="10"/>
      <c r="E65" s="11"/>
      <c r="F65" s="31"/>
      <c r="G65" s="31"/>
      <c r="H65" s="10"/>
      <c r="I65" s="1" t="s">
        <v>117</v>
      </c>
      <c r="L65" s="31">
        <v>-8696610.8300000001</v>
      </c>
      <c r="M65" s="31">
        <v>-32170801.23</v>
      </c>
    </row>
    <row r="66" spans="2:13">
      <c r="B66" s="10"/>
      <c r="E66" s="11"/>
      <c r="F66" s="31"/>
      <c r="G66" s="31"/>
      <c r="H66" s="10"/>
      <c r="I66" s="1" t="s">
        <v>118</v>
      </c>
      <c r="L66" s="31">
        <v>0</v>
      </c>
      <c r="M66" s="31">
        <v>0</v>
      </c>
    </row>
    <row r="67" spans="2:13">
      <c r="B67" s="10"/>
      <c r="E67" s="11"/>
      <c r="F67" s="31"/>
      <c r="G67" s="31"/>
      <c r="H67" s="28"/>
      <c r="I67" s="1" t="s">
        <v>119</v>
      </c>
      <c r="L67" s="31">
        <v>0</v>
      </c>
      <c r="M67" s="31">
        <v>0</v>
      </c>
    </row>
    <row r="68" spans="2:13">
      <c r="B68" s="10"/>
      <c r="E68" s="11"/>
      <c r="F68" s="31"/>
      <c r="G68" s="31"/>
      <c r="H68" s="10"/>
      <c r="I68" s="6" t="s">
        <v>391</v>
      </c>
      <c r="L68" s="32">
        <f>SUM(L69:L73)</f>
        <v>106687718.10000002</v>
      </c>
      <c r="M68" s="32">
        <f>SUM(M69:M73)</f>
        <v>184386715.41999999</v>
      </c>
    </row>
    <row r="69" spans="2:13">
      <c r="B69" s="10"/>
      <c r="E69" s="11"/>
      <c r="F69" s="31"/>
      <c r="G69" s="31"/>
      <c r="H69" s="10"/>
      <c r="I69" s="1" t="s">
        <v>120</v>
      </c>
      <c r="L69" s="31">
        <v>-50972239.729999997</v>
      </c>
      <c r="M69" s="31">
        <v>-148836578.72999999</v>
      </c>
    </row>
    <row r="70" spans="2:13">
      <c r="B70" s="10"/>
      <c r="E70" s="19"/>
      <c r="F70" s="31"/>
      <c r="G70" s="31"/>
      <c r="H70" s="10"/>
      <c r="I70" s="1" t="s">
        <v>121</v>
      </c>
      <c r="L70" s="31">
        <v>191709919.56</v>
      </c>
      <c r="M70" s="31">
        <v>368080807.08999997</v>
      </c>
    </row>
    <row r="71" spans="2:13">
      <c r="B71" s="10"/>
      <c r="E71" s="20"/>
      <c r="F71" s="31"/>
      <c r="G71" s="31"/>
      <c r="H71" s="10"/>
      <c r="I71" s="1" t="s">
        <v>122</v>
      </c>
      <c r="L71" s="31">
        <v>0</v>
      </c>
      <c r="M71" s="31">
        <v>0</v>
      </c>
    </row>
    <row r="72" spans="2:13">
      <c r="B72" s="10"/>
      <c r="E72" s="11"/>
      <c r="F72" s="31"/>
      <c r="G72" s="31"/>
      <c r="H72" s="10"/>
      <c r="I72" s="1" t="s">
        <v>123</v>
      </c>
      <c r="L72" s="31">
        <v>-34049961.729999997</v>
      </c>
      <c r="M72" s="31">
        <v>-34857512.939999998</v>
      </c>
    </row>
    <row r="73" spans="2:13" ht="12.75">
      <c r="B73" s="10"/>
      <c r="E73" s="11"/>
      <c r="F73" s="33"/>
      <c r="G73" s="31"/>
      <c r="H73" s="10"/>
      <c r="I73" s="1" t="s">
        <v>124</v>
      </c>
      <c r="L73" s="31">
        <v>0</v>
      </c>
      <c r="M73" s="31">
        <v>0</v>
      </c>
    </row>
    <row r="74" spans="2:13">
      <c r="B74" s="10"/>
      <c r="E74" s="11"/>
      <c r="F74" s="31"/>
      <c r="G74" s="31"/>
      <c r="H74" s="10"/>
      <c r="I74" s="6" t="s">
        <v>392</v>
      </c>
      <c r="L74" s="32">
        <f>SUM(L75:L76)</f>
        <v>0</v>
      </c>
      <c r="M74" s="32">
        <f>SUM(M75:M76)</f>
        <v>0</v>
      </c>
    </row>
    <row r="75" spans="2:13">
      <c r="B75" s="10"/>
      <c r="E75" s="11"/>
      <c r="F75" s="31"/>
      <c r="G75" s="31"/>
      <c r="H75" s="10"/>
      <c r="I75" s="1" t="s">
        <v>125</v>
      </c>
      <c r="L75" s="31">
        <v>0</v>
      </c>
      <c r="M75" s="31">
        <v>0</v>
      </c>
    </row>
    <row r="76" spans="2:13">
      <c r="B76" s="10"/>
      <c r="E76" s="11"/>
      <c r="F76" s="31"/>
      <c r="G76" s="31"/>
      <c r="H76" s="10"/>
      <c r="I76" s="1" t="s">
        <v>126</v>
      </c>
      <c r="L76" s="31">
        <v>0</v>
      </c>
      <c r="M76" s="31">
        <v>0</v>
      </c>
    </row>
    <row r="77" spans="2:13">
      <c r="B77" s="10"/>
      <c r="E77" s="11"/>
      <c r="F77" s="31"/>
      <c r="G77" s="31"/>
      <c r="H77" s="28"/>
      <c r="I77" s="6" t="s">
        <v>393</v>
      </c>
      <c r="L77" s="32">
        <f>+L64+L68+L74</f>
        <v>97991107.270000026</v>
      </c>
      <c r="M77" s="32">
        <f>+M64+M68+M74</f>
        <v>152215914.19</v>
      </c>
    </row>
    <row r="78" spans="2:13">
      <c r="B78" s="10"/>
      <c r="E78" s="11"/>
      <c r="F78" s="31"/>
      <c r="G78" s="31"/>
      <c r="H78" s="10"/>
      <c r="I78" s="6" t="s">
        <v>394</v>
      </c>
      <c r="L78" s="32">
        <f>+L60+L77</f>
        <v>1211082115.8300002</v>
      </c>
      <c r="M78" s="32">
        <f>+M60+M77</f>
        <v>1701190129.1700001</v>
      </c>
    </row>
    <row r="79" spans="2:13" ht="5.45" customHeight="1">
      <c r="B79" s="12"/>
      <c r="C79" s="21"/>
      <c r="D79" s="21"/>
      <c r="E79" s="13"/>
      <c r="F79" s="24"/>
      <c r="G79" s="26"/>
      <c r="H79" s="12"/>
      <c r="I79" s="21"/>
      <c r="J79" s="21"/>
      <c r="K79" s="21"/>
      <c r="L79" s="26"/>
      <c r="M79" s="26"/>
    </row>
    <row r="80" spans="2:13">
      <c r="L80" s="2"/>
      <c r="M80" s="2"/>
    </row>
    <row r="81" spans="4:13">
      <c r="L81" s="2"/>
      <c r="M81" s="2"/>
    </row>
    <row r="82" spans="4:13" ht="12">
      <c r="D82" s="201" t="s">
        <v>523</v>
      </c>
      <c r="L82" s="2"/>
      <c r="M82" s="2"/>
    </row>
    <row r="83" spans="4:13" ht="12">
      <c r="F83" s="201"/>
      <c r="G83" s="201"/>
      <c r="L83" s="2"/>
      <c r="M83" s="2"/>
    </row>
    <row r="84" spans="4:13">
      <c r="H84" s="2"/>
      <c r="L84" s="2"/>
      <c r="M84" s="2"/>
    </row>
    <row r="85" spans="4:13">
      <c r="L85" s="2"/>
      <c r="M85" s="2"/>
    </row>
    <row r="86" spans="4:13">
      <c r="L86" s="2"/>
      <c r="M86" s="2"/>
    </row>
    <row r="87" spans="4:13">
      <c r="L87" s="2"/>
      <c r="M87" s="2"/>
    </row>
    <row r="88" spans="4:13">
      <c r="L88" s="2"/>
      <c r="M88" s="2"/>
    </row>
    <row r="89" spans="4:13">
      <c r="L89" s="2"/>
      <c r="M89" s="2"/>
    </row>
    <row r="90" spans="4:13">
      <c r="L90" s="2"/>
      <c r="M90" s="2"/>
    </row>
    <row r="91" spans="4:13">
      <c r="I91" s="268"/>
      <c r="J91" s="268"/>
      <c r="K91" s="268"/>
      <c r="L91" s="5"/>
      <c r="M91" s="5"/>
    </row>
    <row r="92" spans="4:13">
      <c r="H92" s="2"/>
      <c r="L92" s="2"/>
      <c r="M92" s="2"/>
    </row>
    <row r="93" spans="4:13">
      <c r="H93" s="2"/>
      <c r="K93" s="2"/>
      <c r="L93" s="2"/>
      <c r="M93" s="2"/>
    </row>
    <row r="94" spans="4:13">
      <c r="H94" s="2"/>
      <c r="L94" s="2"/>
      <c r="M94" s="2"/>
    </row>
    <row r="95" spans="4:13">
      <c r="H95" s="2"/>
      <c r="L95" s="2"/>
      <c r="M95" s="2"/>
    </row>
    <row r="96" spans="4:13">
      <c r="H96" s="2"/>
      <c r="K96" s="2"/>
      <c r="L96" s="2"/>
      <c r="M96" s="2"/>
    </row>
    <row r="97" spans="8:13">
      <c r="H97" s="2"/>
      <c r="L97" s="2"/>
      <c r="M97" s="2"/>
    </row>
    <row r="98" spans="8:13">
      <c r="H98" s="2"/>
    </row>
    <row r="99" spans="8:13">
      <c r="H99" s="2"/>
    </row>
    <row r="100" spans="8:13">
      <c r="H100" s="2"/>
    </row>
    <row r="101" spans="8:13">
      <c r="H101" s="2"/>
    </row>
    <row r="102" spans="8:13">
      <c r="H102" s="2"/>
    </row>
    <row r="104" spans="8:13">
      <c r="H104" s="2"/>
    </row>
  </sheetData>
  <mergeCells count="13">
    <mergeCell ref="I91:K91"/>
    <mergeCell ref="M7:M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15748031496062992" top="0.51181102362204722" bottom="0.31496062992125984" header="0" footer="0"/>
  <pageSetup scale="71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1"/>
  <sheetViews>
    <sheetView zoomScale="130" zoomScaleNormal="130" workbookViewId="0">
      <selection activeCell="A4" sqref="A4:I4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87" t="s">
        <v>395</v>
      </c>
      <c r="B1" s="309" t="s">
        <v>396</v>
      </c>
      <c r="C1" s="309"/>
      <c r="D1" s="309"/>
      <c r="E1" s="309"/>
      <c r="F1" s="309"/>
      <c r="G1" s="309"/>
      <c r="H1" s="309"/>
      <c r="I1" s="309"/>
    </row>
    <row r="2" spans="1:12" ht="13.5" thickBot="1">
      <c r="A2" s="310" t="s">
        <v>526</v>
      </c>
      <c r="B2" s="311"/>
      <c r="C2" s="311"/>
      <c r="D2" s="311"/>
      <c r="E2" s="311"/>
      <c r="F2" s="311"/>
      <c r="G2" s="311"/>
      <c r="H2" s="311"/>
      <c r="I2" s="312"/>
    </row>
    <row r="3" spans="1:12" ht="13.5" thickBot="1">
      <c r="A3" s="313" t="s">
        <v>396</v>
      </c>
      <c r="B3" s="314"/>
      <c r="C3" s="314"/>
      <c r="D3" s="314"/>
      <c r="E3" s="314"/>
      <c r="F3" s="314"/>
      <c r="G3" s="314"/>
      <c r="H3" s="314"/>
      <c r="I3" s="315"/>
    </row>
    <row r="4" spans="1:12" ht="13.5" thickBot="1">
      <c r="A4" s="313" t="s">
        <v>537</v>
      </c>
      <c r="B4" s="314"/>
      <c r="C4" s="314"/>
      <c r="D4" s="314"/>
      <c r="E4" s="314"/>
      <c r="F4" s="314"/>
      <c r="G4" s="314"/>
      <c r="H4" s="314"/>
      <c r="I4" s="315"/>
    </row>
    <row r="5" spans="1:12" ht="13.5" thickBot="1">
      <c r="A5" s="313" t="s">
        <v>329</v>
      </c>
      <c r="B5" s="314"/>
      <c r="C5" s="314"/>
      <c r="D5" s="314"/>
      <c r="E5" s="314"/>
      <c r="F5" s="314"/>
      <c r="G5" s="314"/>
      <c r="H5" s="314"/>
      <c r="I5" s="315"/>
    </row>
    <row r="6" spans="1:12" ht="16.5">
      <c r="A6" s="305" t="s">
        <v>397</v>
      </c>
      <c r="B6" s="306"/>
      <c r="C6" s="301" t="s">
        <v>531</v>
      </c>
      <c r="D6" s="301" t="s">
        <v>398</v>
      </c>
      <c r="E6" s="301" t="s">
        <v>399</v>
      </c>
      <c r="F6" s="301" t="s">
        <v>400</v>
      </c>
      <c r="G6" s="210" t="s">
        <v>401</v>
      </c>
      <c r="H6" s="301" t="s">
        <v>402</v>
      </c>
      <c r="I6" s="301" t="s">
        <v>403</v>
      </c>
    </row>
    <row r="7" spans="1:12" ht="13.5" thickBot="1">
      <c r="A7" s="307"/>
      <c r="B7" s="308"/>
      <c r="C7" s="302"/>
      <c r="D7" s="302"/>
      <c r="E7" s="302"/>
      <c r="F7" s="302"/>
      <c r="G7" s="211" t="s">
        <v>404</v>
      </c>
      <c r="H7" s="302"/>
      <c r="I7" s="302"/>
    </row>
    <row r="8" spans="1:12">
      <c r="A8" s="303"/>
      <c r="B8" s="304"/>
      <c r="C8" s="90"/>
      <c r="D8" s="90"/>
      <c r="E8" s="90"/>
      <c r="F8" s="90"/>
      <c r="G8" s="90"/>
      <c r="H8" s="90"/>
      <c r="I8" s="90"/>
    </row>
    <row r="9" spans="1:12">
      <c r="A9" s="287" t="s">
        <v>405</v>
      </c>
      <c r="B9" s="288"/>
      <c r="C9" s="108">
        <f>+C10+C14</f>
        <v>0</v>
      </c>
      <c r="D9" s="108">
        <f t="shared" ref="D9:I9" si="0">+D10+D14</f>
        <v>0</v>
      </c>
      <c r="E9" s="108">
        <f>+E10+E14</f>
        <v>0</v>
      </c>
      <c r="F9" s="108">
        <f t="shared" si="0"/>
        <v>0</v>
      </c>
      <c r="G9" s="108">
        <f>+G10+G14</f>
        <v>0</v>
      </c>
      <c r="H9" s="108">
        <f t="shared" si="0"/>
        <v>0</v>
      </c>
      <c r="I9" s="109">
        <f t="shared" si="0"/>
        <v>0</v>
      </c>
    </row>
    <row r="10" spans="1:12">
      <c r="A10" s="287" t="s">
        <v>406</v>
      </c>
      <c r="B10" s="288"/>
      <c r="C10" s="110"/>
      <c r="D10" s="110"/>
      <c r="E10" s="110"/>
      <c r="F10" s="110"/>
      <c r="G10" s="110"/>
      <c r="H10" s="110"/>
      <c r="I10" s="111"/>
    </row>
    <row r="11" spans="1:12">
      <c r="A11" s="91"/>
      <c r="B11" s="92" t="s">
        <v>407</v>
      </c>
      <c r="C11" s="110"/>
      <c r="D11" s="110"/>
      <c r="E11" s="110"/>
      <c r="F11" s="110"/>
      <c r="G11" s="110"/>
      <c r="H11" s="110"/>
      <c r="I11" s="111"/>
    </row>
    <row r="12" spans="1:12">
      <c r="A12" s="93"/>
      <c r="B12" s="92" t="s">
        <v>408</v>
      </c>
      <c r="C12" s="112"/>
      <c r="D12" s="112"/>
      <c r="E12" s="112"/>
      <c r="F12" s="112"/>
      <c r="G12" s="112"/>
      <c r="H12" s="112"/>
      <c r="I12" s="113"/>
    </row>
    <row r="13" spans="1:12">
      <c r="A13" s="93"/>
      <c r="B13" s="92" t="s">
        <v>409</v>
      </c>
      <c r="C13" s="112"/>
      <c r="D13" s="112"/>
      <c r="E13" s="112"/>
      <c r="F13" s="112"/>
      <c r="G13" s="112"/>
      <c r="H13" s="112"/>
      <c r="I13" s="113"/>
    </row>
    <row r="14" spans="1:12">
      <c r="A14" s="287" t="s">
        <v>410</v>
      </c>
      <c r="B14" s="288"/>
      <c r="C14" s="110">
        <f t="shared" ref="C14:I14" si="1">+C15+C19+C20</f>
        <v>0</v>
      </c>
      <c r="D14" s="110">
        <f t="shared" si="1"/>
        <v>0</v>
      </c>
      <c r="E14" s="110">
        <f t="shared" si="1"/>
        <v>0</v>
      </c>
      <c r="F14" s="110">
        <f t="shared" si="1"/>
        <v>0</v>
      </c>
      <c r="G14" s="110">
        <f t="shared" si="1"/>
        <v>0</v>
      </c>
      <c r="H14" s="110">
        <f t="shared" si="1"/>
        <v>0</v>
      </c>
      <c r="I14" s="111">
        <f t="shared" si="1"/>
        <v>0</v>
      </c>
    </row>
    <row r="15" spans="1:12">
      <c r="A15" s="91"/>
      <c r="B15" s="92" t="s">
        <v>411</v>
      </c>
      <c r="C15" s="110">
        <f>SUM(C16:C18)</f>
        <v>0</v>
      </c>
      <c r="D15" s="114"/>
      <c r="E15" s="115">
        <f>SUM(E16:E18)</f>
        <v>0</v>
      </c>
      <c r="F15" s="110"/>
      <c r="G15" s="110">
        <f>+C15+D15-E15+F15</f>
        <v>0</v>
      </c>
      <c r="H15" s="110">
        <f>SUM(H16:H18)</f>
        <v>0</v>
      </c>
      <c r="I15" s="111"/>
      <c r="L15" s="94"/>
    </row>
    <row r="16" spans="1:12" ht="13.5">
      <c r="A16" s="91"/>
      <c r="B16" s="95" t="s">
        <v>515</v>
      </c>
      <c r="C16" s="116"/>
      <c r="D16" s="114"/>
      <c r="E16" s="117"/>
      <c r="F16" s="110"/>
      <c r="G16" s="110"/>
      <c r="H16" s="110"/>
      <c r="I16" s="111"/>
      <c r="L16" s="94"/>
    </row>
    <row r="17" spans="1:12" ht="13.5">
      <c r="A17" s="91"/>
      <c r="B17" s="95" t="s">
        <v>516</v>
      </c>
      <c r="C17" s="116"/>
      <c r="D17" s="114"/>
      <c r="E17" s="117"/>
      <c r="F17" s="110"/>
      <c r="G17" s="110"/>
      <c r="H17" s="110"/>
      <c r="I17" s="111"/>
      <c r="L17" s="94"/>
    </row>
    <row r="18" spans="1:12" ht="13.5">
      <c r="A18" s="91"/>
      <c r="B18" s="97" t="s">
        <v>517</v>
      </c>
      <c r="C18" s="117"/>
      <c r="D18" s="114"/>
      <c r="E18" s="117"/>
      <c r="F18" s="110"/>
      <c r="G18" s="110"/>
      <c r="H18" s="110"/>
      <c r="I18" s="111"/>
      <c r="L18" s="94"/>
    </row>
    <row r="19" spans="1:12">
      <c r="A19" s="93"/>
      <c r="B19" s="98" t="s">
        <v>412</v>
      </c>
      <c r="C19" s="118"/>
      <c r="D19" s="118"/>
      <c r="E19" s="118"/>
      <c r="F19" s="112"/>
      <c r="G19" s="112"/>
      <c r="H19" s="112"/>
      <c r="I19" s="113"/>
      <c r="L19" s="94"/>
    </row>
    <row r="20" spans="1:12">
      <c r="A20" s="93"/>
      <c r="B20" s="92" t="s">
        <v>413</v>
      </c>
      <c r="C20" s="112"/>
      <c r="D20" s="112"/>
      <c r="E20" s="112"/>
      <c r="F20" s="112"/>
      <c r="G20" s="112"/>
      <c r="H20" s="112"/>
      <c r="I20" s="113"/>
      <c r="L20" s="94"/>
    </row>
    <row r="21" spans="1:12">
      <c r="A21" s="287" t="s">
        <v>414</v>
      </c>
      <c r="B21" s="288"/>
      <c r="C21" s="108">
        <v>0</v>
      </c>
      <c r="D21" s="108"/>
      <c r="E21" s="108"/>
      <c r="F21" s="108"/>
      <c r="G21" s="108">
        <f>C21+D21+E21+F21</f>
        <v>0</v>
      </c>
      <c r="H21" s="108"/>
      <c r="I21" s="109"/>
      <c r="L21" s="94"/>
    </row>
    <row r="22" spans="1:12" ht="13.5">
      <c r="A22" s="91"/>
      <c r="B22" s="97"/>
      <c r="C22" s="117"/>
      <c r="D22" s="118"/>
      <c r="E22" s="118"/>
      <c r="F22" s="117"/>
      <c r="G22" s="110"/>
      <c r="H22" s="63"/>
      <c r="I22" s="119"/>
      <c r="L22" s="94"/>
    </row>
    <row r="23" spans="1:12" ht="13.5">
      <c r="A23" s="91"/>
      <c r="B23" s="97"/>
      <c r="C23" s="117"/>
      <c r="D23" s="118"/>
      <c r="E23" s="118"/>
      <c r="F23" s="117"/>
      <c r="G23" s="110"/>
      <c r="H23" s="63"/>
      <c r="I23" s="119"/>
      <c r="L23" s="94"/>
    </row>
    <row r="24" spans="1:12" ht="13.5">
      <c r="A24" s="93"/>
      <c r="B24" s="97"/>
      <c r="C24" s="117"/>
      <c r="D24" s="118"/>
      <c r="E24" s="118"/>
      <c r="F24" s="117"/>
      <c r="G24" s="110"/>
      <c r="H24" s="63"/>
      <c r="I24" s="119"/>
      <c r="L24" s="94"/>
    </row>
    <row r="25" spans="1:12">
      <c r="A25" s="287" t="s">
        <v>415</v>
      </c>
      <c r="B25" s="288"/>
      <c r="C25" s="108">
        <f>+C9+C21</f>
        <v>0</v>
      </c>
      <c r="D25" s="108"/>
      <c r="E25" s="108"/>
      <c r="F25" s="108">
        <f>+F9+F21</f>
        <v>0</v>
      </c>
      <c r="G25" s="108">
        <f>+G9+G21</f>
        <v>0</v>
      </c>
      <c r="H25" s="108">
        <f>+H9+H21</f>
        <v>0</v>
      </c>
      <c r="I25" s="109">
        <f>+I9+I21</f>
        <v>0</v>
      </c>
      <c r="J25" s="62"/>
      <c r="K25" s="62"/>
      <c r="L25" s="94"/>
    </row>
    <row r="26" spans="1:12">
      <c r="A26" s="287"/>
      <c r="B26" s="288"/>
      <c r="C26" s="115"/>
      <c r="D26" s="115"/>
      <c r="E26" s="115"/>
      <c r="F26" s="115"/>
      <c r="G26" s="115"/>
      <c r="H26" s="115"/>
      <c r="I26" s="120"/>
      <c r="L26" s="94"/>
    </row>
    <row r="27" spans="1:12" ht="16.5" customHeight="1">
      <c r="A27" s="287" t="s">
        <v>416</v>
      </c>
      <c r="B27" s="288"/>
      <c r="C27" s="115"/>
      <c r="D27" s="115"/>
      <c r="E27" s="115"/>
      <c r="F27" s="115"/>
      <c r="G27" s="115"/>
      <c r="H27" s="115"/>
      <c r="I27" s="120"/>
      <c r="L27" s="94"/>
    </row>
    <row r="28" spans="1:12">
      <c r="A28" s="299"/>
      <c r="B28" s="300"/>
      <c r="C28" s="121"/>
      <c r="D28" s="121"/>
      <c r="E28" s="121"/>
      <c r="F28" s="121"/>
      <c r="G28" s="121"/>
      <c r="H28" s="121"/>
      <c r="I28" s="122"/>
    </row>
    <row r="29" spans="1:12" ht="16.5" customHeight="1">
      <c r="A29" s="287" t="s">
        <v>417</v>
      </c>
      <c r="B29" s="288"/>
      <c r="C29" s="121"/>
      <c r="D29" s="121"/>
      <c r="E29" s="121"/>
      <c r="F29" s="121"/>
      <c r="G29" s="121"/>
      <c r="H29" s="121"/>
      <c r="I29" s="122"/>
    </row>
    <row r="30" spans="1:12" ht="13.5" thickBot="1">
      <c r="A30" s="297"/>
      <c r="B30" s="298"/>
      <c r="C30" s="123"/>
      <c r="D30" s="123"/>
      <c r="E30" s="123"/>
      <c r="F30" s="123"/>
      <c r="G30" s="123"/>
      <c r="H30" s="123"/>
      <c r="I30" s="124"/>
    </row>
    <row r="31" spans="1:12" ht="19.5" customHeight="1">
      <c r="A31" s="289" t="s">
        <v>418</v>
      </c>
      <c r="B31" s="289"/>
      <c r="C31" s="289"/>
      <c r="D31" s="289"/>
      <c r="E31" s="289"/>
      <c r="F31" s="289"/>
      <c r="G31" s="289"/>
      <c r="H31" s="289"/>
      <c r="I31" s="289"/>
    </row>
    <row r="32" spans="1:12" ht="13.5" thickBot="1">
      <c r="A32" s="290" t="s">
        <v>419</v>
      </c>
      <c r="B32" s="290"/>
      <c r="C32" s="290"/>
      <c r="D32" s="290"/>
      <c r="E32" s="290"/>
      <c r="F32" s="290"/>
      <c r="G32" s="290"/>
      <c r="H32" s="290"/>
      <c r="I32" s="290"/>
    </row>
    <row r="33" spans="1:13">
      <c r="A33" s="291" t="s">
        <v>420</v>
      </c>
      <c r="B33" s="100" t="s">
        <v>421</v>
      </c>
      <c r="C33" s="100" t="s">
        <v>422</v>
      </c>
      <c r="D33" s="100" t="s">
        <v>423</v>
      </c>
      <c r="E33" s="294" t="s">
        <v>424</v>
      </c>
      <c r="F33" s="100" t="s">
        <v>425</v>
      </c>
    </row>
    <row r="34" spans="1:13">
      <c r="A34" s="292"/>
      <c r="B34" s="88" t="s">
        <v>426</v>
      </c>
      <c r="C34" s="88" t="s">
        <v>427</v>
      </c>
      <c r="D34" s="88" t="s">
        <v>428</v>
      </c>
      <c r="E34" s="295"/>
      <c r="F34" s="88" t="s">
        <v>429</v>
      </c>
    </row>
    <row r="35" spans="1:13" ht="13.5" thickBot="1">
      <c r="A35" s="293"/>
      <c r="B35" s="101"/>
      <c r="C35" s="89" t="s">
        <v>430</v>
      </c>
      <c r="D35" s="101"/>
      <c r="E35" s="296"/>
      <c r="F35" s="101"/>
    </row>
    <row r="36" spans="1:13" ht="16.5">
      <c r="A36" s="102" t="s">
        <v>431</v>
      </c>
      <c r="B36" s="103"/>
      <c r="C36" s="103"/>
      <c r="D36" s="103"/>
      <c r="E36" s="103"/>
      <c r="F36" s="103"/>
    </row>
    <row r="37" spans="1:13">
      <c r="A37" s="99" t="s">
        <v>518</v>
      </c>
      <c r="B37" s="96"/>
      <c r="C37" s="104"/>
      <c r="D37" s="105"/>
      <c r="E37" s="104"/>
      <c r="F37" s="105"/>
    </row>
    <row r="38" spans="1:13">
      <c r="A38" s="99" t="s">
        <v>432</v>
      </c>
      <c r="B38" s="99"/>
      <c r="C38" s="99"/>
      <c r="D38" s="99"/>
      <c r="E38" s="99"/>
      <c r="F38" s="99"/>
    </row>
    <row r="39" spans="1:13" ht="13.5" thickBot="1">
      <c r="A39" s="106" t="s">
        <v>433</v>
      </c>
      <c r="B39" s="106"/>
      <c r="C39" s="106"/>
      <c r="D39" s="106"/>
      <c r="E39" s="106"/>
      <c r="F39" s="106"/>
    </row>
    <row r="40" spans="1:13" ht="16.5" customHeight="1">
      <c r="A40" s="286" t="s">
        <v>364</v>
      </c>
      <c r="B40" s="286"/>
      <c r="C40" s="286"/>
      <c r="D40" s="286"/>
      <c r="E40" s="286"/>
      <c r="F40" s="286"/>
      <c r="G40" s="125"/>
      <c r="H40" s="125"/>
      <c r="I40" s="125"/>
      <c r="J40" s="61"/>
      <c r="K40" s="61"/>
      <c r="L40" s="61"/>
      <c r="M40" s="61"/>
    </row>
    <row r="41" spans="1:13" s="107" customFormat="1">
      <c r="A41" s="126"/>
    </row>
  </sheetData>
  <mergeCells count="28">
    <mergeCell ref="B1:I1"/>
    <mergeCell ref="A2:I2"/>
    <mergeCell ref="A3:I3"/>
    <mergeCell ref="A4:I4"/>
    <mergeCell ref="A5:I5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</mergeCells>
  <printOptions horizontalCentered="1"/>
  <pageMargins left="0.70866141732283472" right="0.51181102362204722" top="0.55118110236220474" bottom="0.55118110236220474" header="0.11811023622047245" footer="0.11811023622047245"/>
  <pageSetup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zoomScale="130" zoomScaleNormal="130" workbookViewId="0">
      <selection activeCell="A6" sqref="A6:K6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87" t="s">
        <v>434</v>
      </c>
      <c r="B1" s="316" t="s">
        <v>435</v>
      </c>
      <c r="C1" s="316"/>
      <c r="D1" s="316"/>
      <c r="E1" s="316"/>
      <c r="F1" s="316"/>
      <c r="G1" s="316"/>
      <c r="H1" s="316"/>
      <c r="I1" s="316"/>
      <c r="J1" s="316"/>
      <c r="K1" s="316"/>
    </row>
    <row r="2" spans="1:11" ht="13.5" thickBot="1">
      <c r="A2" s="87"/>
    </row>
    <row r="3" spans="1:11" ht="13.5" thickBot="1">
      <c r="A3" s="317" t="s">
        <v>526</v>
      </c>
      <c r="B3" s="318"/>
      <c r="C3" s="318"/>
      <c r="D3" s="318"/>
      <c r="E3" s="318"/>
      <c r="F3" s="318"/>
      <c r="G3" s="318"/>
      <c r="H3" s="318"/>
      <c r="I3" s="318"/>
      <c r="J3" s="318"/>
      <c r="K3" s="319"/>
    </row>
    <row r="4" spans="1:11" ht="13.5" thickBot="1">
      <c r="A4" s="320" t="s">
        <v>436</v>
      </c>
      <c r="B4" s="321"/>
      <c r="C4" s="321"/>
      <c r="D4" s="321"/>
      <c r="E4" s="321"/>
      <c r="F4" s="321"/>
      <c r="G4" s="321"/>
      <c r="H4" s="321"/>
      <c r="I4" s="321"/>
      <c r="J4" s="321"/>
      <c r="K4" s="322"/>
    </row>
    <row r="5" spans="1:11" ht="13.5" thickBot="1">
      <c r="A5" s="320" t="s">
        <v>545</v>
      </c>
      <c r="B5" s="321"/>
      <c r="C5" s="321"/>
      <c r="D5" s="321"/>
      <c r="E5" s="321"/>
      <c r="F5" s="321"/>
      <c r="G5" s="321"/>
      <c r="H5" s="321"/>
      <c r="I5" s="321"/>
      <c r="J5" s="321"/>
      <c r="K5" s="322"/>
    </row>
    <row r="6" spans="1:11" ht="13.5" thickBot="1">
      <c r="A6" s="320" t="s">
        <v>329</v>
      </c>
      <c r="B6" s="321"/>
      <c r="C6" s="321"/>
      <c r="D6" s="321"/>
      <c r="E6" s="321"/>
      <c r="F6" s="321"/>
      <c r="G6" s="321"/>
      <c r="H6" s="321"/>
      <c r="I6" s="321"/>
      <c r="J6" s="321"/>
      <c r="K6" s="322"/>
    </row>
    <row r="7" spans="1:11" ht="62.25" customHeight="1" thickBot="1">
      <c r="A7" s="212" t="s">
        <v>437</v>
      </c>
      <c r="B7" s="213" t="s">
        <v>438</v>
      </c>
      <c r="C7" s="213" t="s">
        <v>439</v>
      </c>
      <c r="D7" s="213" t="s">
        <v>440</v>
      </c>
      <c r="E7" s="213" t="s">
        <v>441</v>
      </c>
      <c r="F7" s="213" t="s">
        <v>442</v>
      </c>
      <c r="G7" s="213" t="s">
        <v>443</v>
      </c>
      <c r="H7" s="213" t="s">
        <v>444</v>
      </c>
      <c r="I7" s="213" t="s">
        <v>532</v>
      </c>
      <c r="J7" s="213" t="s">
        <v>533</v>
      </c>
      <c r="K7" s="213" t="s">
        <v>534</v>
      </c>
    </row>
    <row r="8" spans="1:11">
      <c r="A8" s="127"/>
      <c r="B8" s="128"/>
      <c r="C8" s="128"/>
      <c r="D8" s="128"/>
      <c r="E8" s="128"/>
      <c r="F8" s="128"/>
      <c r="G8" s="128"/>
      <c r="H8" s="128"/>
      <c r="I8" s="128"/>
      <c r="J8" s="128"/>
      <c r="K8" s="128"/>
    </row>
    <row r="9" spans="1:11" ht="24.75">
      <c r="A9" s="129" t="s">
        <v>445</v>
      </c>
      <c r="B9" s="130"/>
      <c r="C9" s="130"/>
      <c r="D9" s="130"/>
      <c r="E9" s="136">
        <f>+E10+E11+E12+E13</f>
        <v>0</v>
      </c>
      <c r="F9" s="130"/>
      <c r="G9" s="130"/>
      <c r="H9" s="130"/>
      <c r="I9" s="136">
        <f t="shared" ref="I9:J9" si="0">+I10+I11+I12+I13</f>
        <v>0</v>
      </c>
      <c r="J9" s="136">
        <f t="shared" si="0"/>
        <v>0</v>
      </c>
      <c r="K9" s="136">
        <f>+K10+K11+K12+K13</f>
        <v>0</v>
      </c>
    </row>
    <row r="10" spans="1:11">
      <c r="A10" s="131" t="s">
        <v>455</v>
      </c>
      <c r="B10" s="138"/>
      <c r="C10" s="138"/>
      <c r="D10" s="139"/>
      <c r="E10" s="141"/>
      <c r="F10" s="140"/>
      <c r="G10" s="139"/>
      <c r="H10" s="139"/>
      <c r="I10" s="141"/>
      <c r="J10" s="193"/>
      <c r="K10" s="137"/>
    </row>
    <row r="11" spans="1:11">
      <c r="A11" s="131" t="s">
        <v>446</v>
      </c>
      <c r="B11" s="130"/>
      <c r="C11" s="130"/>
      <c r="D11" s="130"/>
      <c r="E11" s="130"/>
      <c r="F11" s="130"/>
      <c r="G11" s="130"/>
      <c r="H11" s="130"/>
      <c r="I11" s="142"/>
      <c r="J11" s="130"/>
      <c r="K11" s="130"/>
    </row>
    <row r="12" spans="1:11">
      <c r="A12" s="131" t="s">
        <v>447</v>
      </c>
      <c r="B12" s="130"/>
      <c r="C12" s="130"/>
      <c r="D12" s="130"/>
      <c r="E12" s="130"/>
      <c r="F12" s="130"/>
      <c r="G12" s="130"/>
      <c r="H12" s="130"/>
      <c r="I12" s="143"/>
      <c r="J12" s="130"/>
      <c r="K12" s="130"/>
    </row>
    <row r="13" spans="1:11">
      <c r="A13" s="131" t="s">
        <v>448</v>
      </c>
      <c r="B13" s="130"/>
      <c r="C13" s="130"/>
      <c r="D13" s="130"/>
      <c r="E13" s="130"/>
      <c r="F13" s="130"/>
      <c r="G13" s="130"/>
      <c r="H13" s="130"/>
      <c r="I13" s="130"/>
      <c r="J13" s="130"/>
      <c r="K13" s="130"/>
    </row>
    <row r="14" spans="1:11">
      <c r="A14" s="132"/>
      <c r="B14" s="130"/>
      <c r="C14" s="130"/>
      <c r="D14" s="130"/>
      <c r="E14" s="130"/>
      <c r="F14" s="130"/>
      <c r="G14" s="130"/>
      <c r="H14" s="130"/>
      <c r="I14" s="130"/>
      <c r="J14" s="130"/>
      <c r="K14" s="130"/>
    </row>
    <row r="15" spans="1:11" ht="16.5">
      <c r="A15" s="129" t="s">
        <v>449</v>
      </c>
      <c r="B15" s="130"/>
      <c r="C15" s="130"/>
      <c r="D15" s="130"/>
      <c r="E15" s="135">
        <f>+E16+E17+E18+E19</f>
        <v>0</v>
      </c>
      <c r="F15" s="130"/>
      <c r="G15" s="130"/>
      <c r="H15" s="130"/>
      <c r="I15" s="130"/>
      <c r="J15" s="130"/>
      <c r="K15" s="135">
        <f>+K16+K17+K18+K19</f>
        <v>0</v>
      </c>
    </row>
    <row r="16" spans="1:11">
      <c r="A16" s="131" t="s">
        <v>450</v>
      </c>
      <c r="B16" s="130"/>
      <c r="C16" s="130"/>
      <c r="D16" s="130"/>
      <c r="E16" s="130"/>
      <c r="F16" s="130"/>
      <c r="G16" s="130"/>
      <c r="H16" s="130"/>
      <c r="I16" s="130"/>
      <c r="J16" s="130"/>
      <c r="K16" s="130"/>
    </row>
    <row r="17" spans="1:11">
      <c r="A17" s="131" t="s">
        <v>451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</row>
    <row r="18" spans="1:11">
      <c r="A18" s="131" t="s">
        <v>452</v>
      </c>
      <c r="B18" s="130"/>
      <c r="C18" s="130"/>
      <c r="D18" s="130"/>
      <c r="E18" s="130"/>
      <c r="F18" s="130"/>
      <c r="G18" s="130"/>
      <c r="H18" s="130"/>
      <c r="I18" s="130"/>
      <c r="J18" s="130"/>
      <c r="K18" s="130"/>
    </row>
    <row r="19" spans="1:11">
      <c r="A19" s="131" t="s">
        <v>453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</row>
    <row r="20" spans="1:11">
      <c r="A20" s="132"/>
      <c r="B20" s="130"/>
      <c r="C20" s="130"/>
      <c r="D20" s="130"/>
      <c r="E20" s="130"/>
      <c r="F20" s="130"/>
      <c r="G20" s="130"/>
      <c r="H20" s="130"/>
      <c r="I20" s="130"/>
      <c r="J20" s="130"/>
      <c r="K20" s="130"/>
    </row>
    <row r="21" spans="1:11" ht="41.25">
      <c r="A21" s="129" t="s">
        <v>454</v>
      </c>
      <c r="B21" s="130"/>
      <c r="C21" s="130"/>
      <c r="D21" s="130"/>
      <c r="E21" s="136">
        <f>+E9+E15</f>
        <v>0</v>
      </c>
      <c r="F21" s="130"/>
      <c r="G21" s="130"/>
      <c r="H21" s="130"/>
      <c r="I21" s="130"/>
      <c r="J21" s="130"/>
      <c r="K21" s="136">
        <f>+K9+K15</f>
        <v>0</v>
      </c>
    </row>
    <row r="22" spans="1:11" ht="13.5" thickBot="1">
      <c r="A22" s="133"/>
      <c r="B22" s="134"/>
      <c r="C22" s="134"/>
      <c r="D22" s="134"/>
      <c r="E22" s="134"/>
      <c r="F22" s="134"/>
      <c r="G22" s="134"/>
      <c r="H22" s="134"/>
      <c r="I22" s="134"/>
      <c r="J22" s="134"/>
      <c r="K22" s="134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000"/>
  <sheetViews>
    <sheetView tabSelected="1" topLeftCell="C55" zoomScaleNormal="100" workbookViewId="0">
      <selection activeCell="JA68" sqref="JA68"/>
    </sheetView>
  </sheetViews>
  <sheetFormatPr baseColWidth="10" defaultColWidth="0" defaultRowHeight="12.75"/>
  <cols>
    <col min="1" max="2" width="0.28515625" hidden="1" customWidth="1"/>
    <col min="3" max="3" width="3.140625" customWidth="1"/>
    <col min="4" max="4" width="95.85546875" customWidth="1"/>
    <col min="5" max="5" width="22.85546875" style="63" customWidth="1"/>
    <col min="6" max="6" width="21.28515625" style="63" customWidth="1"/>
    <col min="7" max="7" width="23.28515625" style="63" customWidth="1"/>
    <col min="8" max="8" width="40.7109375" customWidth="1"/>
    <col min="9" max="9" width="11.5703125" customWidth="1"/>
    <col min="258" max="259" width="0" hidden="1" customWidth="1"/>
    <col min="260" max="260" width="3.140625" customWidth="1"/>
    <col min="261" max="261" width="105.7109375" customWidth="1"/>
    <col min="262" max="264" width="40.7109375" customWidth="1"/>
    <col min="265" max="265" width="11.5703125" customWidth="1"/>
    <col min="514" max="515" width="0" hidden="1" customWidth="1"/>
    <col min="516" max="516" width="3.140625" customWidth="1"/>
    <col min="517" max="517" width="105.7109375" customWidth="1"/>
    <col min="518" max="520" width="40.7109375" customWidth="1"/>
    <col min="521" max="521" width="11.5703125" customWidth="1"/>
    <col min="770" max="771" width="0" hidden="1" customWidth="1"/>
    <col min="772" max="772" width="3.140625" customWidth="1"/>
    <col min="773" max="773" width="105.7109375" customWidth="1"/>
    <col min="774" max="776" width="40.7109375" customWidth="1"/>
    <col min="777" max="777" width="11.5703125" customWidth="1"/>
    <col min="1026" max="1027" width="0" hidden="1" customWidth="1"/>
    <col min="1028" max="1028" width="3.140625" customWidth="1"/>
    <col min="1029" max="1029" width="105.7109375" customWidth="1"/>
    <col min="1030" max="1032" width="40.7109375" customWidth="1"/>
    <col min="1033" max="1033" width="11.5703125" customWidth="1"/>
    <col min="1282" max="1283" width="0" hidden="1" customWidth="1"/>
    <col min="1284" max="1284" width="3.140625" customWidth="1"/>
    <col min="1285" max="1285" width="105.7109375" customWidth="1"/>
    <col min="1286" max="1288" width="40.7109375" customWidth="1"/>
    <col min="1289" max="1289" width="11.5703125" customWidth="1"/>
    <col min="1538" max="1539" width="0" hidden="1" customWidth="1"/>
    <col min="1540" max="1540" width="3.140625" customWidth="1"/>
    <col min="1541" max="1541" width="105.7109375" customWidth="1"/>
    <col min="1542" max="1544" width="40.7109375" customWidth="1"/>
    <col min="1545" max="1545" width="11.5703125" customWidth="1"/>
    <col min="1794" max="1795" width="0" hidden="1" customWidth="1"/>
    <col min="1796" max="1796" width="3.140625" customWidth="1"/>
    <col min="1797" max="1797" width="105.7109375" customWidth="1"/>
    <col min="1798" max="1800" width="40.7109375" customWidth="1"/>
    <col min="1801" max="1801" width="11.5703125" customWidth="1"/>
    <col min="2050" max="2051" width="0" hidden="1" customWidth="1"/>
    <col min="2052" max="2052" width="3.140625" customWidth="1"/>
    <col min="2053" max="2053" width="105.7109375" customWidth="1"/>
    <col min="2054" max="2056" width="40.7109375" customWidth="1"/>
    <col min="2057" max="2057" width="11.5703125" customWidth="1"/>
    <col min="2306" max="2307" width="0" hidden="1" customWidth="1"/>
    <col min="2308" max="2308" width="3.140625" customWidth="1"/>
    <col min="2309" max="2309" width="105.7109375" customWidth="1"/>
    <col min="2310" max="2312" width="40.7109375" customWidth="1"/>
    <col min="2313" max="2313" width="11.5703125" customWidth="1"/>
    <col min="2562" max="2563" width="0" hidden="1" customWidth="1"/>
    <col min="2564" max="2564" width="3.140625" customWidth="1"/>
    <col min="2565" max="2565" width="105.7109375" customWidth="1"/>
    <col min="2566" max="2568" width="40.7109375" customWidth="1"/>
    <col min="2569" max="2569" width="11.5703125" customWidth="1"/>
    <col min="2818" max="2819" width="0" hidden="1" customWidth="1"/>
    <col min="2820" max="2820" width="3.140625" customWidth="1"/>
    <col min="2821" max="2821" width="105.7109375" customWidth="1"/>
    <col min="2822" max="2824" width="40.7109375" customWidth="1"/>
    <col min="2825" max="2825" width="11.5703125" customWidth="1"/>
    <col min="3074" max="3075" width="0" hidden="1" customWidth="1"/>
    <col min="3076" max="3076" width="3.140625" customWidth="1"/>
    <col min="3077" max="3077" width="105.7109375" customWidth="1"/>
    <col min="3078" max="3080" width="40.7109375" customWidth="1"/>
    <col min="3081" max="3081" width="11.5703125" customWidth="1"/>
    <col min="3330" max="3331" width="0" hidden="1" customWidth="1"/>
    <col min="3332" max="3332" width="3.140625" customWidth="1"/>
    <col min="3333" max="3333" width="105.7109375" customWidth="1"/>
    <col min="3334" max="3336" width="40.7109375" customWidth="1"/>
    <col min="3337" max="3337" width="11.5703125" customWidth="1"/>
    <col min="3586" max="3587" width="0" hidden="1" customWidth="1"/>
    <col min="3588" max="3588" width="3.140625" customWidth="1"/>
    <col min="3589" max="3589" width="105.7109375" customWidth="1"/>
    <col min="3590" max="3592" width="40.7109375" customWidth="1"/>
    <col min="3593" max="3593" width="11.5703125" customWidth="1"/>
    <col min="3842" max="3843" width="0" hidden="1" customWidth="1"/>
    <col min="3844" max="3844" width="3.140625" customWidth="1"/>
    <col min="3845" max="3845" width="105.7109375" customWidth="1"/>
    <col min="3846" max="3848" width="40.7109375" customWidth="1"/>
    <col min="3849" max="3849" width="11.5703125" customWidth="1"/>
    <col min="4098" max="4099" width="0" hidden="1" customWidth="1"/>
    <col min="4100" max="4100" width="3.140625" customWidth="1"/>
    <col min="4101" max="4101" width="105.7109375" customWidth="1"/>
    <col min="4102" max="4104" width="40.7109375" customWidth="1"/>
    <col min="4105" max="4105" width="11.5703125" customWidth="1"/>
    <col min="4354" max="4355" width="0" hidden="1" customWidth="1"/>
    <col min="4356" max="4356" width="3.140625" customWidth="1"/>
    <col min="4357" max="4357" width="105.7109375" customWidth="1"/>
    <col min="4358" max="4360" width="40.7109375" customWidth="1"/>
    <col min="4361" max="4361" width="11.5703125" customWidth="1"/>
    <col min="4610" max="4611" width="0" hidden="1" customWidth="1"/>
    <col min="4612" max="4612" width="3.140625" customWidth="1"/>
    <col min="4613" max="4613" width="105.7109375" customWidth="1"/>
    <col min="4614" max="4616" width="40.7109375" customWidth="1"/>
    <col min="4617" max="4617" width="11.5703125" customWidth="1"/>
    <col min="4866" max="4867" width="0" hidden="1" customWidth="1"/>
    <col min="4868" max="4868" width="3.140625" customWidth="1"/>
    <col min="4869" max="4869" width="105.7109375" customWidth="1"/>
    <col min="4870" max="4872" width="40.7109375" customWidth="1"/>
    <col min="4873" max="4873" width="11.5703125" customWidth="1"/>
    <col min="5122" max="5123" width="0" hidden="1" customWidth="1"/>
    <col min="5124" max="5124" width="3.140625" customWidth="1"/>
    <col min="5125" max="5125" width="105.7109375" customWidth="1"/>
    <col min="5126" max="5128" width="40.7109375" customWidth="1"/>
    <col min="5129" max="5129" width="11.5703125" customWidth="1"/>
    <col min="5378" max="5379" width="0" hidden="1" customWidth="1"/>
    <col min="5380" max="5380" width="3.140625" customWidth="1"/>
    <col min="5381" max="5381" width="105.7109375" customWidth="1"/>
    <col min="5382" max="5384" width="40.7109375" customWidth="1"/>
    <col min="5385" max="5385" width="11.5703125" customWidth="1"/>
    <col min="5634" max="5635" width="0" hidden="1" customWidth="1"/>
    <col min="5636" max="5636" width="3.140625" customWidth="1"/>
    <col min="5637" max="5637" width="105.7109375" customWidth="1"/>
    <col min="5638" max="5640" width="40.7109375" customWidth="1"/>
    <col min="5641" max="5641" width="11.5703125" customWidth="1"/>
    <col min="5890" max="5891" width="0" hidden="1" customWidth="1"/>
    <col min="5892" max="5892" width="3.140625" customWidth="1"/>
    <col min="5893" max="5893" width="105.7109375" customWidth="1"/>
    <col min="5894" max="5896" width="40.7109375" customWidth="1"/>
    <col min="5897" max="5897" width="11.5703125" customWidth="1"/>
    <col min="6146" max="6147" width="0" hidden="1" customWidth="1"/>
    <col min="6148" max="6148" width="3.140625" customWidth="1"/>
    <col min="6149" max="6149" width="105.7109375" customWidth="1"/>
    <col min="6150" max="6152" width="40.7109375" customWidth="1"/>
    <col min="6153" max="6153" width="11.5703125" customWidth="1"/>
    <col min="6402" max="6403" width="0" hidden="1" customWidth="1"/>
    <col min="6404" max="6404" width="3.140625" customWidth="1"/>
    <col min="6405" max="6405" width="105.7109375" customWidth="1"/>
    <col min="6406" max="6408" width="40.7109375" customWidth="1"/>
    <col min="6409" max="6409" width="11.5703125" customWidth="1"/>
    <col min="6658" max="6659" width="0" hidden="1" customWidth="1"/>
    <col min="6660" max="6660" width="3.140625" customWidth="1"/>
    <col min="6661" max="6661" width="105.7109375" customWidth="1"/>
    <col min="6662" max="6664" width="40.7109375" customWidth="1"/>
    <col min="6665" max="6665" width="11.5703125" customWidth="1"/>
    <col min="6914" max="6915" width="0" hidden="1" customWidth="1"/>
    <col min="6916" max="6916" width="3.140625" customWidth="1"/>
    <col min="6917" max="6917" width="105.7109375" customWidth="1"/>
    <col min="6918" max="6920" width="40.7109375" customWidth="1"/>
    <col min="6921" max="6921" width="11.5703125" customWidth="1"/>
    <col min="7170" max="7171" width="0" hidden="1" customWidth="1"/>
    <col min="7172" max="7172" width="3.140625" customWidth="1"/>
    <col min="7173" max="7173" width="105.7109375" customWidth="1"/>
    <col min="7174" max="7176" width="40.7109375" customWidth="1"/>
    <col min="7177" max="7177" width="11.5703125" customWidth="1"/>
    <col min="7426" max="7427" width="0" hidden="1" customWidth="1"/>
    <col min="7428" max="7428" width="3.140625" customWidth="1"/>
    <col min="7429" max="7429" width="105.7109375" customWidth="1"/>
    <col min="7430" max="7432" width="40.7109375" customWidth="1"/>
    <col min="7433" max="7433" width="11.5703125" customWidth="1"/>
    <col min="7682" max="7683" width="0" hidden="1" customWidth="1"/>
    <col min="7684" max="7684" width="3.140625" customWidth="1"/>
    <col min="7685" max="7685" width="105.7109375" customWidth="1"/>
    <col min="7686" max="7688" width="40.7109375" customWidth="1"/>
    <col min="7689" max="7689" width="11.5703125" customWidth="1"/>
    <col min="7938" max="7939" width="0" hidden="1" customWidth="1"/>
    <col min="7940" max="7940" width="3.140625" customWidth="1"/>
    <col min="7941" max="7941" width="105.7109375" customWidth="1"/>
    <col min="7942" max="7944" width="40.7109375" customWidth="1"/>
    <col min="7945" max="7945" width="11.5703125" customWidth="1"/>
    <col min="8194" max="8195" width="0" hidden="1" customWidth="1"/>
    <col min="8196" max="8196" width="3.140625" customWidth="1"/>
    <col min="8197" max="8197" width="105.7109375" customWidth="1"/>
    <col min="8198" max="8200" width="40.7109375" customWidth="1"/>
    <col min="8201" max="8201" width="11.5703125" customWidth="1"/>
    <col min="8450" max="8451" width="0" hidden="1" customWidth="1"/>
    <col min="8452" max="8452" width="3.140625" customWidth="1"/>
    <col min="8453" max="8453" width="105.7109375" customWidth="1"/>
    <col min="8454" max="8456" width="40.7109375" customWidth="1"/>
    <col min="8457" max="8457" width="11.5703125" customWidth="1"/>
    <col min="8706" max="8707" width="0" hidden="1" customWidth="1"/>
    <col min="8708" max="8708" width="3.140625" customWidth="1"/>
    <col min="8709" max="8709" width="105.7109375" customWidth="1"/>
    <col min="8710" max="8712" width="40.7109375" customWidth="1"/>
    <col min="8713" max="8713" width="11.5703125" customWidth="1"/>
    <col min="8962" max="8963" width="0" hidden="1" customWidth="1"/>
    <col min="8964" max="8964" width="3.140625" customWidth="1"/>
    <col min="8965" max="8965" width="105.7109375" customWidth="1"/>
    <col min="8966" max="8968" width="40.7109375" customWidth="1"/>
    <col min="8969" max="8969" width="11.5703125" customWidth="1"/>
    <col min="9218" max="9219" width="0" hidden="1" customWidth="1"/>
    <col min="9220" max="9220" width="3.140625" customWidth="1"/>
    <col min="9221" max="9221" width="105.7109375" customWidth="1"/>
    <col min="9222" max="9224" width="40.7109375" customWidth="1"/>
    <col min="9225" max="9225" width="11.5703125" customWidth="1"/>
    <col min="9474" max="9475" width="0" hidden="1" customWidth="1"/>
    <col min="9476" max="9476" width="3.140625" customWidth="1"/>
    <col min="9477" max="9477" width="105.7109375" customWidth="1"/>
    <col min="9478" max="9480" width="40.7109375" customWidth="1"/>
    <col min="9481" max="9481" width="11.5703125" customWidth="1"/>
    <col min="9730" max="9731" width="0" hidden="1" customWidth="1"/>
    <col min="9732" max="9732" width="3.140625" customWidth="1"/>
    <col min="9733" max="9733" width="105.7109375" customWidth="1"/>
    <col min="9734" max="9736" width="40.7109375" customWidth="1"/>
    <col min="9737" max="9737" width="11.5703125" customWidth="1"/>
    <col min="9986" max="9987" width="0" hidden="1" customWidth="1"/>
    <col min="9988" max="9988" width="3.140625" customWidth="1"/>
    <col min="9989" max="9989" width="105.7109375" customWidth="1"/>
    <col min="9990" max="9992" width="40.7109375" customWidth="1"/>
    <col min="9993" max="9993" width="11.5703125" customWidth="1"/>
    <col min="10242" max="10243" width="0" hidden="1" customWidth="1"/>
    <col min="10244" max="10244" width="3.140625" customWidth="1"/>
    <col min="10245" max="10245" width="105.7109375" customWidth="1"/>
    <col min="10246" max="10248" width="40.7109375" customWidth="1"/>
    <col min="10249" max="10249" width="11.5703125" customWidth="1"/>
    <col min="10498" max="10499" width="0" hidden="1" customWidth="1"/>
    <col min="10500" max="10500" width="3.140625" customWidth="1"/>
    <col min="10501" max="10501" width="105.7109375" customWidth="1"/>
    <col min="10502" max="10504" width="40.7109375" customWidth="1"/>
    <col min="10505" max="10505" width="11.5703125" customWidth="1"/>
    <col min="10754" max="10755" width="0" hidden="1" customWidth="1"/>
    <col min="10756" max="10756" width="3.140625" customWidth="1"/>
    <col min="10757" max="10757" width="105.7109375" customWidth="1"/>
    <col min="10758" max="10760" width="40.7109375" customWidth="1"/>
    <col min="10761" max="10761" width="11.5703125" customWidth="1"/>
    <col min="11010" max="11011" width="0" hidden="1" customWidth="1"/>
    <col min="11012" max="11012" width="3.140625" customWidth="1"/>
    <col min="11013" max="11013" width="105.7109375" customWidth="1"/>
    <col min="11014" max="11016" width="40.7109375" customWidth="1"/>
    <col min="11017" max="11017" width="11.5703125" customWidth="1"/>
    <col min="11266" max="11267" width="0" hidden="1" customWidth="1"/>
    <col min="11268" max="11268" width="3.140625" customWidth="1"/>
    <col min="11269" max="11269" width="105.7109375" customWidth="1"/>
    <col min="11270" max="11272" width="40.7109375" customWidth="1"/>
    <col min="11273" max="11273" width="11.5703125" customWidth="1"/>
    <col min="11522" max="11523" width="0" hidden="1" customWidth="1"/>
    <col min="11524" max="11524" width="3.140625" customWidth="1"/>
    <col min="11525" max="11525" width="105.7109375" customWidth="1"/>
    <col min="11526" max="11528" width="40.7109375" customWidth="1"/>
    <col min="11529" max="11529" width="11.5703125" customWidth="1"/>
    <col min="11778" max="11779" width="0" hidden="1" customWidth="1"/>
    <col min="11780" max="11780" width="3.140625" customWidth="1"/>
    <col min="11781" max="11781" width="105.7109375" customWidth="1"/>
    <col min="11782" max="11784" width="40.7109375" customWidth="1"/>
    <col min="11785" max="11785" width="11.5703125" customWidth="1"/>
    <col min="12034" max="12035" width="0" hidden="1" customWidth="1"/>
    <col min="12036" max="12036" width="3.140625" customWidth="1"/>
    <col min="12037" max="12037" width="105.7109375" customWidth="1"/>
    <col min="12038" max="12040" width="40.7109375" customWidth="1"/>
    <col min="12041" max="12041" width="11.5703125" customWidth="1"/>
    <col min="12290" max="12291" width="0" hidden="1" customWidth="1"/>
    <col min="12292" max="12292" width="3.140625" customWidth="1"/>
    <col min="12293" max="12293" width="105.7109375" customWidth="1"/>
    <col min="12294" max="12296" width="40.7109375" customWidth="1"/>
    <col min="12297" max="12297" width="11.5703125" customWidth="1"/>
    <col min="12546" max="12547" width="0" hidden="1" customWidth="1"/>
    <col min="12548" max="12548" width="3.140625" customWidth="1"/>
    <col min="12549" max="12549" width="105.7109375" customWidth="1"/>
    <col min="12550" max="12552" width="40.7109375" customWidth="1"/>
    <col min="12553" max="12553" width="11.5703125" customWidth="1"/>
    <col min="12802" max="12803" width="0" hidden="1" customWidth="1"/>
    <col min="12804" max="12804" width="3.140625" customWidth="1"/>
    <col min="12805" max="12805" width="105.7109375" customWidth="1"/>
    <col min="12806" max="12808" width="40.7109375" customWidth="1"/>
    <col min="12809" max="12809" width="11.5703125" customWidth="1"/>
    <col min="13058" max="13059" width="0" hidden="1" customWidth="1"/>
    <col min="13060" max="13060" width="3.140625" customWidth="1"/>
    <col min="13061" max="13061" width="105.7109375" customWidth="1"/>
    <col min="13062" max="13064" width="40.7109375" customWidth="1"/>
    <col min="13065" max="13065" width="11.5703125" customWidth="1"/>
    <col min="13314" max="13315" width="0" hidden="1" customWidth="1"/>
    <col min="13316" max="13316" width="3.140625" customWidth="1"/>
    <col min="13317" max="13317" width="105.7109375" customWidth="1"/>
    <col min="13318" max="13320" width="40.7109375" customWidth="1"/>
    <col min="13321" max="13321" width="11.5703125" customWidth="1"/>
    <col min="13570" max="13571" width="0" hidden="1" customWidth="1"/>
    <col min="13572" max="13572" width="3.140625" customWidth="1"/>
    <col min="13573" max="13573" width="105.7109375" customWidth="1"/>
    <col min="13574" max="13576" width="40.7109375" customWidth="1"/>
    <col min="13577" max="13577" width="11.5703125" customWidth="1"/>
    <col min="13826" max="13827" width="0" hidden="1" customWidth="1"/>
    <col min="13828" max="13828" width="3.140625" customWidth="1"/>
    <col min="13829" max="13829" width="105.7109375" customWidth="1"/>
    <col min="13830" max="13832" width="40.7109375" customWidth="1"/>
    <col min="13833" max="13833" width="11.5703125" customWidth="1"/>
    <col min="14082" max="14083" width="0" hidden="1" customWidth="1"/>
    <col min="14084" max="14084" width="3.140625" customWidth="1"/>
    <col min="14085" max="14085" width="105.7109375" customWidth="1"/>
    <col min="14086" max="14088" width="40.7109375" customWidth="1"/>
    <col min="14089" max="14089" width="11.5703125" customWidth="1"/>
    <col min="14338" max="14339" width="0" hidden="1" customWidth="1"/>
    <col min="14340" max="14340" width="3.140625" customWidth="1"/>
    <col min="14341" max="14341" width="105.7109375" customWidth="1"/>
    <col min="14342" max="14344" width="40.7109375" customWidth="1"/>
    <col min="14345" max="14345" width="11.5703125" customWidth="1"/>
    <col min="14594" max="14595" width="0" hidden="1" customWidth="1"/>
    <col min="14596" max="14596" width="3.140625" customWidth="1"/>
    <col min="14597" max="14597" width="105.7109375" customWidth="1"/>
    <col min="14598" max="14600" width="40.7109375" customWidth="1"/>
    <col min="14601" max="14601" width="11.5703125" customWidth="1"/>
    <col min="14850" max="14851" width="0" hidden="1" customWidth="1"/>
    <col min="14852" max="14852" width="3.140625" customWidth="1"/>
    <col min="14853" max="14853" width="105.7109375" customWidth="1"/>
    <col min="14854" max="14856" width="40.7109375" customWidth="1"/>
    <col min="14857" max="14857" width="11.5703125" customWidth="1"/>
    <col min="15106" max="15107" width="0" hidden="1" customWidth="1"/>
    <col min="15108" max="15108" width="3.140625" customWidth="1"/>
    <col min="15109" max="15109" width="105.7109375" customWidth="1"/>
    <col min="15110" max="15112" width="40.7109375" customWidth="1"/>
    <col min="15113" max="15113" width="11.5703125" customWidth="1"/>
    <col min="15362" max="15363" width="0" hidden="1" customWidth="1"/>
    <col min="15364" max="15364" width="3.140625" customWidth="1"/>
    <col min="15365" max="15365" width="105.7109375" customWidth="1"/>
    <col min="15366" max="15368" width="40.7109375" customWidth="1"/>
    <col min="15369" max="15369" width="11.5703125" customWidth="1"/>
    <col min="15618" max="15619" width="0" hidden="1" customWidth="1"/>
    <col min="15620" max="15620" width="3.140625" customWidth="1"/>
    <col min="15621" max="15621" width="105.7109375" customWidth="1"/>
    <col min="15622" max="15624" width="40.7109375" customWidth="1"/>
    <col min="15625" max="15625" width="11.5703125" customWidth="1"/>
  </cols>
  <sheetData>
    <row r="1" spans="4:7" ht="15" customHeight="1"/>
    <row r="2" spans="4:7" ht="15" customHeight="1"/>
    <row r="3" spans="4:7" ht="15" customHeight="1">
      <c r="D3" s="324" t="s">
        <v>328</v>
      </c>
      <c r="E3" s="324"/>
      <c r="F3" s="324"/>
      <c r="G3" s="324"/>
    </row>
    <row r="4" spans="4:7" ht="15" customHeight="1"/>
    <row r="5" spans="4:7" ht="25.15" customHeight="1">
      <c r="D5" s="325" t="s">
        <v>514</v>
      </c>
      <c r="E5" s="326"/>
      <c r="F5" s="326"/>
      <c r="G5" s="327"/>
    </row>
    <row r="6" spans="4:7" ht="15" customHeight="1">
      <c r="D6" s="328" t="s">
        <v>328</v>
      </c>
      <c r="E6" s="329"/>
      <c r="F6" s="329"/>
      <c r="G6" s="330"/>
    </row>
    <row r="7" spans="4:7" ht="15" customHeight="1">
      <c r="D7" s="331" t="s">
        <v>546</v>
      </c>
      <c r="E7" s="332"/>
      <c r="F7" s="332"/>
      <c r="G7" s="333"/>
    </row>
    <row r="8" spans="4:7" ht="15" customHeight="1">
      <c r="D8" s="334" t="s">
        <v>329</v>
      </c>
      <c r="E8" s="335"/>
      <c r="F8" s="335"/>
      <c r="G8" s="336"/>
    </row>
    <row r="9" spans="4:7" ht="15" customHeight="1"/>
    <row r="10" spans="4:7" ht="30">
      <c r="D10" s="214" t="s">
        <v>330</v>
      </c>
      <c r="E10" s="215" t="s">
        <v>368</v>
      </c>
      <c r="F10" s="215" t="s">
        <v>153</v>
      </c>
      <c r="G10" s="215" t="s">
        <v>369</v>
      </c>
    </row>
    <row r="11" spans="4:7" ht="20.100000000000001" customHeight="1">
      <c r="D11" s="53" t="s">
        <v>331</v>
      </c>
      <c r="E11" s="64">
        <f>+E12+E13+E14</f>
        <v>1740941978.6199999</v>
      </c>
      <c r="F11" s="64">
        <f t="shared" ref="F11:G11" si="0">+F12+F13+F14</f>
        <v>2257227936.0300002</v>
      </c>
      <c r="G11" s="64">
        <f t="shared" si="0"/>
        <v>1851086975.1400001</v>
      </c>
    </row>
    <row r="12" spans="4:7" ht="20.100000000000001" customHeight="1">
      <c r="D12" s="54" t="s">
        <v>332</v>
      </c>
      <c r="E12" s="65">
        <f>+E41</f>
        <v>1370204429.6199999</v>
      </c>
      <c r="F12" s="65">
        <f t="shared" ref="F12:G12" si="1">+F41</f>
        <v>1908227936.0300002</v>
      </c>
      <c r="G12" s="65">
        <f t="shared" si="1"/>
        <v>1502086975.1400001</v>
      </c>
    </row>
    <row r="13" spans="4:7" ht="20.100000000000001" customHeight="1">
      <c r="D13" s="54" t="s">
        <v>333</v>
      </c>
      <c r="E13" s="66">
        <f>+E51</f>
        <v>370737549</v>
      </c>
      <c r="F13" s="66">
        <f t="shared" ref="F13:G13" si="2">+F51</f>
        <v>0</v>
      </c>
      <c r="G13" s="66">
        <f t="shared" si="2"/>
        <v>0</v>
      </c>
    </row>
    <row r="14" spans="4:7" ht="20.100000000000001" customHeight="1">
      <c r="D14" s="54" t="s">
        <v>334</v>
      </c>
      <c r="E14" s="66">
        <f>+E38</f>
        <v>0</v>
      </c>
      <c r="F14" s="66">
        <f t="shared" ref="F14:G14" si="3">+F38</f>
        <v>349000000</v>
      </c>
      <c r="G14" s="66">
        <f t="shared" si="3"/>
        <v>349000000</v>
      </c>
    </row>
    <row r="15" spans="4:7" ht="20.100000000000001" customHeight="1">
      <c r="D15" s="53" t="s">
        <v>335</v>
      </c>
      <c r="E15" s="64">
        <f>+E16+E17</f>
        <v>1696239412.0100002</v>
      </c>
      <c r="F15" s="64">
        <f t="shared" ref="F15:G15" si="4">+F16+F17</f>
        <v>1843666946.1300001</v>
      </c>
      <c r="G15" s="64">
        <f t="shared" si="4"/>
        <v>1836855276.8</v>
      </c>
    </row>
    <row r="16" spans="4:7" ht="20.100000000000001" customHeight="1">
      <c r="D16" s="54" t="s">
        <v>336</v>
      </c>
      <c r="E16" s="66">
        <f>+E45</f>
        <v>1325501863.0100002</v>
      </c>
      <c r="F16" s="66">
        <f t="shared" ref="F16:G16" si="5">+F45</f>
        <v>1843666946.1300001</v>
      </c>
      <c r="G16" s="66">
        <f t="shared" si="5"/>
        <v>1836855276.8</v>
      </c>
    </row>
    <row r="17" spans="4:7" ht="20.100000000000001" customHeight="1">
      <c r="D17" s="54" t="s">
        <v>337</v>
      </c>
      <c r="E17" s="66">
        <f>+E55</f>
        <v>370737549</v>
      </c>
      <c r="F17" s="66">
        <f t="shared" ref="F17:G17" si="6">+F55</f>
        <v>0</v>
      </c>
      <c r="G17" s="66">
        <f t="shared" si="6"/>
        <v>0</v>
      </c>
    </row>
    <row r="18" spans="4:7" ht="20.100000000000001" customHeight="1">
      <c r="D18" s="53" t="s">
        <v>338</v>
      </c>
      <c r="E18" s="421">
        <f>+E19+E20</f>
        <v>0</v>
      </c>
      <c r="F18" s="64">
        <f t="shared" ref="F18:G18" si="7">+F19+F20</f>
        <v>0</v>
      </c>
      <c r="G18" s="64">
        <f t="shared" si="7"/>
        <v>0</v>
      </c>
    </row>
    <row r="19" spans="4:7" ht="20.100000000000001" customHeight="1">
      <c r="D19" s="54" t="s">
        <v>339</v>
      </c>
      <c r="E19" s="422">
        <v>0</v>
      </c>
      <c r="F19" s="66">
        <v>0</v>
      </c>
      <c r="G19" s="66">
        <v>0</v>
      </c>
    </row>
    <row r="20" spans="4:7" ht="20.100000000000001" customHeight="1">
      <c r="D20" s="54" t="s">
        <v>340</v>
      </c>
      <c r="E20" s="422">
        <v>0</v>
      </c>
      <c r="F20" s="66">
        <v>0</v>
      </c>
      <c r="G20" s="66">
        <v>0</v>
      </c>
    </row>
    <row r="21" spans="4:7" ht="20.100000000000001" customHeight="1">
      <c r="D21" s="53" t="s">
        <v>341</v>
      </c>
      <c r="E21" s="64">
        <f>+E11-E15+E18</f>
        <v>44702566.609999657</v>
      </c>
      <c r="F21" s="64">
        <f t="shared" ref="F21" si="8">+F11-F15+F18</f>
        <v>413560989.9000001</v>
      </c>
      <c r="G21" s="64">
        <f>+G11-G15+G18</f>
        <v>14231698.340000153</v>
      </c>
    </row>
    <row r="22" spans="4:7" ht="20.100000000000001" customHeight="1">
      <c r="D22" s="53" t="s">
        <v>342</v>
      </c>
      <c r="E22" s="64">
        <f>+E21-E38</f>
        <v>44702566.609999657</v>
      </c>
      <c r="F22" s="64">
        <f t="shared" ref="F22:G22" si="9">+F21-F38</f>
        <v>64560989.900000095</v>
      </c>
      <c r="G22" s="64">
        <f t="shared" si="9"/>
        <v>-334768301.65999985</v>
      </c>
    </row>
    <row r="23" spans="4:7" ht="39" customHeight="1">
      <c r="D23" s="55" t="s">
        <v>343</v>
      </c>
      <c r="E23" s="67">
        <f>+E22-E18</f>
        <v>44702566.609999657</v>
      </c>
      <c r="F23" s="67">
        <f t="shared" ref="F23:G23" si="10">+F22-F18</f>
        <v>64560989.900000095</v>
      </c>
      <c r="G23" s="67">
        <f t="shared" si="10"/>
        <v>-334768301.65999985</v>
      </c>
    </row>
    <row r="24" spans="4:7" ht="20.100000000000001" customHeight="1"/>
    <row r="25" spans="4:7" ht="20.100000000000001" customHeight="1">
      <c r="D25" s="214" t="s">
        <v>128</v>
      </c>
      <c r="E25" s="216" t="s">
        <v>150</v>
      </c>
      <c r="F25" s="216" t="s">
        <v>153</v>
      </c>
      <c r="G25" s="216" t="s">
        <v>154</v>
      </c>
    </row>
    <row r="26" spans="4:7" ht="20.100000000000001" customHeight="1">
      <c r="D26" s="53" t="s">
        <v>344</v>
      </c>
      <c r="E26" s="64">
        <f>+E27+E28</f>
        <v>0</v>
      </c>
      <c r="F26" s="64">
        <f t="shared" ref="F26:G26" si="11">+F27+F28</f>
        <v>59532710.829999998</v>
      </c>
      <c r="G26" s="64">
        <f t="shared" si="11"/>
        <v>59532710.829999998</v>
      </c>
    </row>
    <row r="27" spans="4:7" ht="20.100000000000001" customHeight="1">
      <c r="D27" s="56" t="s">
        <v>345</v>
      </c>
      <c r="E27" s="66">
        <f>+'F6a. EAEPE OG'!D75-'F6a. EAEPE OG'!D76</f>
        <v>0</v>
      </c>
      <c r="F27" s="66">
        <f>+'F6a. EAEPE OG'!G75-'F6a. EAEPE OG'!G76</f>
        <v>59532710.829999998</v>
      </c>
      <c r="G27" s="66">
        <f>+'F6a. EAEPE OG'!H75-'F6a. EAEPE OG'!H76</f>
        <v>59532710.829999998</v>
      </c>
    </row>
    <row r="28" spans="4:7" ht="20.100000000000001" customHeight="1">
      <c r="D28" s="56" t="s">
        <v>346</v>
      </c>
      <c r="E28" s="66">
        <f>+'F6a. EAEPE OG'!D147</f>
        <v>0</v>
      </c>
      <c r="F28" s="66">
        <f>+'F6a. EAEPE OG'!G148</f>
        <v>0</v>
      </c>
      <c r="G28" s="66">
        <f>+'F6a. EAEPE OG'!H148</f>
        <v>0</v>
      </c>
    </row>
    <row r="29" spans="4:7" ht="20.100000000000001" customHeight="1">
      <c r="D29" s="55" t="s">
        <v>347</v>
      </c>
      <c r="E29" s="67">
        <f>+E23+E26</f>
        <v>44702566.609999657</v>
      </c>
      <c r="F29" s="67">
        <f t="shared" ref="F29:G29" si="12">+F23+F26</f>
        <v>124093700.73000009</v>
      </c>
      <c r="G29" s="67">
        <f t="shared" si="12"/>
        <v>-275235590.82999986</v>
      </c>
    </row>
    <row r="30" spans="4:7" ht="20.100000000000001" customHeight="1"/>
    <row r="31" spans="4:7" ht="20.100000000000001" customHeight="1">
      <c r="D31" s="214" t="s">
        <v>128</v>
      </c>
      <c r="E31" s="215" t="s">
        <v>348</v>
      </c>
      <c r="F31" s="215" t="s">
        <v>153</v>
      </c>
      <c r="G31" s="215" t="s">
        <v>370</v>
      </c>
    </row>
    <row r="32" spans="4:7" ht="20.100000000000001" customHeight="1">
      <c r="D32" s="57" t="s">
        <v>349</v>
      </c>
      <c r="E32" s="70">
        <f>+E33+E34</f>
        <v>0</v>
      </c>
      <c r="F32" s="70">
        <f t="shared" ref="F32:G32" si="13">+F33+F34</f>
        <v>349000000</v>
      </c>
      <c r="G32" s="70">
        <f t="shared" si="13"/>
        <v>349000000</v>
      </c>
    </row>
    <row r="33" spans="4:7" ht="20.100000000000001" customHeight="1">
      <c r="D33" s="58" t="s">
        <v>350</v>
      </c>
      <c r="E33" s="68">
        <f>+'F5. EAID'!B68</f>
        <v>0</v>
      </c>
      <c r="F33" s="68">
        <f>+'F5. EAID'!E68</f>
        <v>349000000</v>
      </c>
      <c r="G33" s="68">
        <f>+'F5. EAID'!F68</f>
        <v>349000000</v>
      </c>
    </row>
    <row r="34" spans="4:7" ht="20.100000000000001" customHeight="1">
      <c r="D34" s="58" t="s">
        <v>351</v>
      </c>
      <c r="E34" s="68">
        <f>+'F5. EAID'!B69</f>
        <v>0</v>
      </c>
      <c r="F34" s="68">
        <f>+'F5. EAID'!E69</f>
        <v>0</v>
      </c>
      <c r="G34" s="68">
        <f>+'F5. EAID'!F69</f>
        <v>0</v>
      </c>
    </row>
    <row r="35" spans="4:7" ht="20.100000000000001" customHeight="1">
      <c r="D35" s="57" t="s">
        <v>352</v>
      </c>
      <c r="E35" s="70">
        <f>+E36+E37</f>
        <v>0</v>
      </c>
      <c r="F35" s="70">
        <f t="shared" ref="F35" si="14">+F36+F37</f>
        <v>0</v>
      </c>
      <c r="G35" s="70">
        <f t="shared" ref="G35" si="15">+G36+G37</f>
        <v>0</v>
      </c>
    </row>
    <row r="36" spans="4:7" ht="20.100000000000001" customHeight="1">
      <c r="D36" s="58" t="s">
        <v>353</v>
      </c>
      <c r="E36" s="68">
        <f>+'F6a. EAEPE OG'!D76</f>
        <v>0</v>
      </c>
      <c r="F36" s="68">
        <f>+'F6a. EAEPE OG'!G76</f>
        <v>0</v>
      </c>
      <c r="G36" s="68">
        <f>+'F6a. EAEPE OG'!H76</f>
        <v>0</v>
      </c>
    </row>
    <row r="37" spans="4:7" ht="20.100000000000001" customHeight="1">
      <c r="D37" s="58" t="s">
        <v>354</v>
      </c>
      <c r="E37" s="68">
        <f>+'F6a. EAEPE OG'!D149</f>
        <v>0</v>
      </c>
      <c r="F37" s="68">
        <f>+'F6a. EAEPE OG'!G149</f>
        <v>0</v>
      </c>
      <c r="G37" s="68">
        <f>+'F6a. EAEPE OG'!H149</f>
        <v>0</v>
      </c>
    </row>
    <row r="38" spans="4:7" ht="20.100000000000001" customHeight="1">
      <c r="D38" s="59" t="s">
        <v>355</v>
      </c>
      <c r="E38" s="71">
        <f>+E32-E35</f>
        <v>0</v>
      </c>
      <c r="F38" s="71">
        <f t="shared" ref="F38:G38" si="16">+F32-F35</f>
        <v>349000000</v>
      </c>
      <c r="G38" s="71">
        <f t="shared" si="16"/>
        <v>349000000</v>
      </c>
    </row>
    <row r="39" spans="4:7" ht="20.100000000000001" customHeight="1"/>
    <row r="40" spans="4:7" ht="20.100000000000001" customHeight="1">
      <c r="D40" s="214" t="s">
        <v>128</v>
      </c>
      <c r="E40" s="215" t="s">
        <v>348</v>
      </c>
      <c r="F40" s="215" t="s">
        <v>153</v>
      </c>
      <c r="G40" s="215" t="s">
        <v>370</v>
      </c>
    </row>
    <row r="41" spans="4:7" ht="20.100000000000001" customHeight="1">
      <c r="D41" s="60" t="s">
        <v>356</v>
      </c>
      <c r="E41" s="68">
        <f>+'F5. EAID'!B41</f>
        <v>1370204429.6199999</v>
      </c>
      <c r="F41" s="68">
        <f>+'F5. EAID'!E41</f>
        <v>1908227936.0300002</v>
      </c>
      <c r="G41" s="68">
        <f>+'F5. EAID'!F41</f>
        <v>1502086975.1400001</v>
      </c>
    </row>
    <row r="42" spans="4:7" ht="20.100000000000001" customHeight="1">
      <c r="D42" s="60" t="s">
        <v>357</v>
      </c>
      <c r="E42" s="72">
        <f>+E43-E44</f>
        <v>0</v>
      </c>
      <c r="F42" s="72">
        <f t="shared" ref="F42:G42" si="17">+F43-F44</f>
        <v>349000000</v>
      </c>
      <c r="G42" s="72">
        <f t="shared" si="17"/>
        <v>349000000</v>
      </c>
    </row>
    <row r="43" spans="4:7" ht="20.100000000000001" customHeight="1">
      <c r="D43" s="58" t="s">
        <v>350</v>
      </c>
      <c r="E43" s="68">
        <f>+'F5. EAID'!B68</f>
        <v>0</v>
      </c>
      <c r="F43" s="68">
        <f>+'F5. EAID'!E68</f>
        <v>349000000</v>
      </c>
      <c r="G43" s="68">
        <f>+'F5. EAID'!F68</f>
        <v>349000000</v>
      </c>
    </row>
    <row r="44" spans="4:7" ht="20.100000000000001" customHeight="1">
      <c r="D44" s="58" t="s">
        <v>353</v>
      </c>
      <c r="E44" s="68">
        <f>+E36</f>
        <v>0</v>
      </c>
      <c r="F44" s="68">
        <f t="shared" ref="F44:G44" si="18">+F36</f>
        <v>0</v>
      </c>
      <c r="G44" s="68">
        <f t="shared" si="18"/>
        <v>0</v>
      </c>
    </row>
    <row r="45" spans="4:7" ht="20.100000000000001" customHeight="1">
      <c r="D45" s="60" t="s">
        <v>336</v>
      </c>
      <c r="E45" s="68">
        <f>+'F6a. EAEPE OG'!D10-'F6a. EAEPE OG'!D76</f>
        <v>1325501863.0100002</v>
      </c>
      <c r="F45" s="68">
        <f>+'F6a. EAEPE OG'!G10-'F6a. EAEPE OG'!G76</f>
        <v>1843666946.1300001</v>
      </c>
      <c r="G45" s="68">
        <f>+'F6a. EAEPE OG'!H10-'F6a. EAEPE OG'!H76</f>
        <v>1836855276.8</v>
      </c>
    </row>
    <row r="46" spans="4:7" ht="20.100000000000001" customHeight="1">
      <c r="D46" s="60" t="s">
        <v>339</v>
      </c>
      <c r="E46" s="217"/>
      <c r="F46" s="68">
        <v>0</v>
      </c>
      <c r="G46" s="68">
        <v>0</v>
      </c>
    </row>
    <row r="47" spans="4:7" ht="20.100000000000001" customHeight="1">
      <c r="D47" s="57" t="s">
        <v>358</v>
      </c>
      <c r="E47" s="70">
        <f>+E41+E42-E45+E46</f>
        <v>44702566.609999657</v>
      </c>
      <c r="F47" s="70">
        <f>+F41+F42-F45+F46</f>
        <v>413560989.9000001</v>
      </c>
      <c r="G47" s="70">
        <f>+G41+G42-G45+G46</f>
        <v>14231698.340000153</v>
      </c>
    </row>
    <row r="48" spans="4:7" ht="20.100000000000001" customHeight="1">
      <c r="D48" s="59" t="s">
        <v>359</v>
      </c>
      <c r="E48" s="71">
        <f t="shared" ref="E48" si="19">+E47-E42</f>
        <v>44702566.609999657</v>
      </c>
      <c r="F48" s="71">
        <f>+F47-F42</f>
        <v>64560989.900000095</v>
      </c>
      <c r="G48" s="71">
        <f t="shared" ref="G48" si="20">+G47-G42</f>
        <v>-334768301.65999985</v>
      </c>
    </row>
    <row r="49" spans="4:7" ht="20.100000000000001" customHeight="1"/>
    <row r="50" spans="4:7" ht="20.100000000000001" customHeight="1">
      <c r="D50" s="214" t="s">
        <v>128</v>
      </c>
      <c r="E50" s="215" t="s">
        <v>348</v>
      </c>
      <c r="F50" s="215" t="s">
        <v>153</v>
      </c>
      <c r="G50" s="215" t="s">
        <v>370</v>
      </c>
    </row>
    <row r="51" spans="4:7" ht="20.100000000000001" customHeight="1">
      <c r="D51" s="60" t="s">
        <v>333</v>
      </c>
      <c r="E51" s="68">
        <f>+'F5. EAID'!B63</f>
        <v>370737549</v>
      </c>
      <c r="F51" s="68">
        <f>+'F5. EAID'!E63</f>
        <v>0</v>
      </c>
      <c r="G51" s="68">
        <f>+'F5. EAID'!F63</f>
        <v>0</v>
      </c>
    </row>
    <row r="52" spans="4:7" ht="20.100000000000001" customHeight="1">
      <c r="D52" s="60" t="s">
        <v>360</v>
      </c>
      <c r="E52" s="72">
        <f>+E53-E54</f>
        <v>0</v>
      </c>
      <c r="F52" s="72">
        <f t="shared" ref="F52:G52" si="21">+F53-F54</f>
        <v>0</v>
      </c>
      <c r="G52" s="72">
        <f t="shared" si="21"/>
        <v>0</v>
      </c>
    </row>
    <row r="53" spans="4:7" ht="20.100000000000001" customHeight="1">
      <c r="D53" s="58" t="s">
        <v>351</v>
      </c>
      <c r="E53" s="68">
        <f>+'F5. EAID'!B69</f>
        <v>0</v>
      </c>
      <c r="F53" s="68">
        <f>+'F5. EAID'!E69</f>
        <v>0</v>
      </c>
      <c r="G53" s="68">
        <f>+'F5. EAID'!F69</f>
        <v>0</v>
      </c>
    </row>
    <row r="54" spans="4:7" ht="20.100000000000001" customHeight="1">
      <c r="D54" s="58" t="s">
        <v>354</v>
      </c>
      <c r="E54" s="68">
        <f>+E37</f>
        <v>0</v>
      </c>
      <c r="F54" s="68">
        <f>+F37</f>
        <v>0</v>
      </c>
      <c r="G54" s="68">
        <f>+G37</f>
        <v>0</v>
      </c>
    </row>
    <row r="55" spans="4:7" ht="20.100000000000001" customHeight="1">
      <c r="D55" s="60" t="s">
        <v>361</v>
      </c>
      <c r="E55" s="68">
        <f>+'F6a. EAEPE OG'!D83-'F6a. EAEPE OG'!D149</f>
        <v>370737549</v>
      </c>
      <c r="F55" s="68">
        <f>+'F6a. EAEPE OG'!G83-'F6a. EAEPE OG'!G149</f>
        <v>0</v>
      </c>
      <c r="G55" s="68">
        <f>+'F6a. EAEPE OG'!H83-'F6a. EAEPE OG'!H149</f>
        <v>0</v>
      </c>
    </row>
    <row r="56" spans="4:7" ht="20.100000000000001" customHeight="1">
      <c r="D56" s="60" t="s">
        <v>340</v>
      </c>
      <c r="E56" s="423">
        <v>0</v>
      </c>
      <c r="F56" s="68">
        <v>0</v>
      </c>
      <c r="G56" s="68">
        <v>0</v>
      </c>
    </row>
    <row r="57" spans="4:7" ht="20.100000000000001" customHeight="1">
      <c r="D57" s="57" t="s">
        <v>362</v>
      </c>
      <c r="E57" s="70">
        <f>+E51+E52-E55+E56</f>
        <v>0</v>
      </c>
      <c r="F57" s="70">
        <f t="shared" ref="F57:G57" si="22">+F51+F52-F55+F56</f>
        <v>0</v>
      </c>
      <c r="G57" s="70">
        <f t="shared" si="22"/>
        <v>0</v>
      </c>
    </row>
    <row r="58" spans="4:7" ht="20.100000000000001" customHeight="1">
      <c r="D58" s="59" t="s">
        <v>363</v>
      </c>
      <c r="E58" s="71">
        <f>+E57-E52</f>
        <v>0</v>
      </c>
      <c r="F58" s="71">
        <f t="shared" ref="F58:G58" si="23">+F57-F52</f>
        <v>0</v>
      </c>
      <c r="G58" s="71">
        <f t="shared" si="23"/>
        <v>0</v>
      </c>
    </row>
    <row r="59" spans="4:7" ht="20.100000000000001" customHeight="1"/>
    <row r="60" spans="4:7" ht="35.25" customHeight="1">
      <c r="D60" s="323" t="s">
        <v>364</v>
      </c>
      <c r="E60" s="323"/>
      <c r="F60" s="323"/>
      <c r="G60" s="323"/>
    </row>
    <row r="61" spans="4:7" ht="20.100000000000001" customHeight="1">
      <c r="D61" s="323" t="s">
        <v>365</v>
      </c>
      <c r="E61" s="323"/>
      <c r="F61" s="323"/>
      <c r="G61" s="323"/>
    </row>
    <row r="62" spans="4:7" ht="33" customHeight="1">
      <c r="D62" s="424" t="s">
        <v>525</v>
      </c>
      <c r="E62" s="424"/>
      <c r="F62" s="424"/>
      <c r="G62" s="424"/>
    </row>
    <row r="63" spans="4:7" ht="20.100000000000001" customHeight="1"/>
    <row r="64" spans="4:7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</sheetData>
  <mergeCells count="8">
    <mergeCell ref="D62:G62"/>
    <mergeCell ref="D61:G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scale="50" orientation="portrait" r:id="rId1"/>
  <ignoredErrors>
    <ignoredError sqref="E11:G11 E21:G23 E26:G26 E29:G29 E35:G35 E32:G32 E38:G38 E47:G48 F42:G42 E15:G15 E18:G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78"/>
  <sheetViews>
    <sheetView zoomScaleNormal="100" workbookViewId="0">
      <selection activeCell="A14" sqref="A14"/>
    </sheetView>
  </sheetViews>
  <sheetFormatPr baseColWidth="10" defaultRowHeight="12.75"/>
  <cols>
    <col min="1" max="1" width="89.5703125" customWidth="1"/>
    <col min="2" max="2" width="17.7109375" bestFit="1" customWidth="1"/>
    <col min="3" max="3" width="16.140625" bestFit="1" customWidth="1"/>
    <col min="4" max="4" width="17.7109375" bestFit="1" customWidth="1"/>
    <col min="5" max="5" width="17.85546875" customWidth="1"/>
    <col min="6" max="6" width="17.7109375" customWidth="1"/>
    <col min="7" max="7" width="17.7109375" style="63" bestFit="1" customWidth="1"/>
    <col min="8" max="8" width="14" customWidth="1"/>
    <col min="9" max="9" width="14.7109375" bestFit="1" customWidth="1"/>
  </cols>
  <sheetData>
    <row r="1" spans="1:8" ht="15.75" customHeight="1">
      <c r="A1" s="340" t="s">
        <v>258</v>
      </c>
      <c r="B1" s="340"/>
      <c r="C1" s="340"/>
      <c r="D1" s="340"/>
      <c r="E1" s="340"/>
      <c r="F1" s="340"/>
      <c r="G1" s="340"/>
    </row>
    <row r="2" spans="1:8" ht="15">
      <c r="A2" s="351" t="s">
        <v>526</v>
      </c>
      <c r="B2" s="352"/>
      <c r="C2" s="352"/>
      <c r="D2" s="352"/>
      <c r="E2" s="352"/>
      <c r="F2" s="352"/>
      <c r="G2" s="353"/>
    </row>
    <row r="3" spans="1:8" ht="15">
      <c r="A3" s="350" t="s">
        <v>259</v>
      </c>
      <c r="B3" s="348"/>
      <c r="C3" s="348"/>
      <c r="D3" s="348"/>
      <c r="E3" s="348"/>
      <c r="F3" s="348"/>
      <c r="G3" s="349"/>
    </row>
    <row r="4" spans="1:8" ht="15">
      <c r="A4" s="347" t="str">
        <f>+'F3. IAODF'!A5:K5</f>
        <v>Del 1 de enero al 31 de diciembre del 2023</v>
      </c>
      <c r="B4" s="348"/>
      <c r="C4" s="348"/>
      <c r="D4" s="348"/>
      <c r="E4" s="348"/>
      <c r="F4" s="348"/>
      <c r="G4" s="349"/>
    </row>
    <row r="5" spans="1:8" ht="15">
      <c r="A5" s="344" t="s">
        <v>4</v>
      </c>
      <c r="B5" s="345"/>
      <c r="C5" s="345"/>
      <c r="D5" s="345"/>
      <c r="E5" s="345"/>
      <c r="F5" s="345"/>
      <c r="G5" s="346"/>
    </row>
    <row r="6" spans="1:8" ht="8.25" customHeight="1">
      <c r="A6" s="192"/>
      <c r="B6" s="192"/>
      <c r="C6" s="192"/>
      <c r="D6" s="192"/>
      <c r="E6" s="192"/>
      <c r="F6" s="192"/>
      <c r="G6" s="192"/>
    </row>
    <row r="7" spans="1:8" ht="15">
      <c r="A7" s="341" t="s">
        <v>260</v>
      </c>
      <c r="B7" s="343" t="s">
        <v>261</v>
      </c>
      <c r="C7" s="343"/>
      <c r="D7" s="343"/>
      <c r="E7" s="343"/>
      <c r="F7" s="343"/>
      <c r="G7" s="342" t="s">
        <v>262</v>
      </c>
    </row>
    <row r="8" spans="1:8" ht="30">
      <c r="A8" s="341"/>
      <c r="B8" s="259" t="s">
        <v>263</v>
      </c>
      <c r="C8" s="260" t="s">
        <v>151</v>
      </c>
      <c r="D8" s="259" t="s">
        <v>152</v>
      </c>
      <c r="E8" s="259" t="s">
        <v>153</v>
      </c>
      <c r="F8" s="259" t="s">
        <v>264</v>
      </c>
      <c r="G8" s="342"/>
    </row>
    <row r="9" spans="1:8" ht="15">
      <c r="A9" s="73" t="s">
        <v>265</v>
      </c>
      <c r="B9" s="79"/>
      <c r="C9" s="79"/>
      <c r="D9" s="79"/>
      <c r="E9" s="79"/>
      <c r="F9" s="79"/>
      <c r="G9" s="79"/>
    </row>
    <row r="10" spans="1:8" ht="15">
      <c r="A10" s="74" t="s">
        <v>266</v>
      </c>
      <c r="B10" s="80"/>
      <c r="C10" s="80"/>
      <c r="D10" s="80"/>
      <c r="E10" s="80"/>
      <c r="F10" s="80"/>
      <c r="G10" s="80"/>
    </row>
    <row r="11" spans="1:8" ht="15">
      <c r="A11" s="74" t="s">
        <v>267</v>
      </c>
      <c r="B11" s="241">
        <v>1076213068.78</v>
      </c>
      <c r="C11" s="241">
        <v>69589875.900000006</v>
      </c>
      <c r="D11" s="241">
        <f>+B11+C11</f>
        <v>1145802944.6800001</v>
      </c>
      <c r="E11" s="241">
        <v>1145615208.1800001</v>
      </c>
      <c r="F11" s="241">
        <v>1102115054.4000001</v>
      </c>
      <c r="G11" s="241">
        <f>+F11-B11</f>
        <v>25901985.620000124</v>
      </c>
      <c r="H11" s="62"/>
    </row>
    <row r="12" spans="1:8" ht="15">
      <c r="A12" s="74" t="s">
        <v>268</v>
      </c>
      <c r="B12" s="241">
        <v>0</v>
      </c>
      <c r="C12" s="241">
        <v>0</v>
      </c>
      <c r="D12" s="241">
        <f t="shared" ref="D12:D27" si="0">+B12+C12</f>
        <v>0</v>
      </c>
      <c r="E12" s="241">
        <v>0</v>
      </c>
      <c r="F12" s="241">
        <v>0</v>
      </c>
      <c r="G12" s="241">
        <f t="shared" ref="G12:G37" si="1">+F12-B12</f>
        <v>0</v>
      </c>
    </row>
    <row r="13" spans="1:8" ht="15">
      <c r="A13" s="74" t="s">
        <v>269</v>
      </c>
      <c r="B13" s="241">
        <v>0</v>
      </c>
      <c r="C13" s="241">
        <v>0</v>
      </c>
      <c r="D13" s="241">
        <f t="shared" si="0"/>
        <v>0</v>
      </c>
      <c r="E13" s="241">
        <v>0</v>
      </c>
      <c r="F13" s="241">
        <v>0</v>
      </c>
      <c r="G13" s="241">
        <f t="shared" si="1"/>
        <v>0</v>
      </c>
    </row>
    <row r="14" spans="1:8" ht="15">
      <c r="A14" s="74" t="s">
        <v>270</v>
      </c>
      <c r="B14" s="241">
        <v>5305320</v>
      </c>
      <c r="C14" s="241">
        <v>10131049.859999999</v>
      </c>
      <c r="D14" s="241">
        <f t="shared" si="0"/>
        <v>15436369.859999999</v>
      </c>
      <c r="E14" s="241">
        <v>15206911.970000001</v>
      </c>
      <c r="F14" s="241">
        <v>15206911.970000001</v>
      </c>
      <c r="G14" s="241">
        <f>+F14-B14</f>
        <v>9901591.9700000007</v>
      </c>
    </row>
    <row r="15" spans="1:8" ht="15">
      <c r="A15" s="74" t="s">
        <v>271</v>
      </c>
      <c r="B15" s="241">
        <v>0</v>
      </c>
      <c r="C15" s="241">
        <v>0</v>
      </c>
      <c r="D15" s="241">
        <f t="shared" si="0"/>
        <v>0</v>
      </c>
      <c r="E15" s="241">
        <v>0</v>
      </c>
      <c r="F15" s="241">
        <v>0</v>
      </c>
      <c r="G15" s="241">
        <f t="shared" si="1"/>
        <v>0</v>
      </c>
    </row>
    <row r="16" spans="1:8" ht="15">
      <c r="A16" s="74" t="s">
        <v>272</v>
      </c>
      <c r="B16" s="241">
        <v>80317782.840000004</v>
      </c>
      <c r="C16" s="241">
        <v>46227089.719999999</v>
      </c>
      <c r="D16" s="241">
        <f t="shared" si="0"/>
        <v>126544872.56</v>
      </c>
      <c r="E16" s="241">
        <v>99146294.120000005</v>
      </c>
      <c r="F16" s="241">
        <v>95626487.010000005</v>
      </c>
      <c r="G16" s="241">
        <f>+F16-B16</f>
        <v>15308704.170000002</v>
      </c>
      <c r="H16" s="34"/>
    </row>
    <row r="17" spans="1:9" ht="15">
      <c r="A17" s="74" t="s">
        <v>273</v>
      </c>
      <c r="B17" s="80">
        <v>0</v>
      </c>
      <c r="C17" s="80">
        <v>0</v>
      </c>
      <c r="D17" s="80">
        <f t="shared" si="0"/>
        <v>0</v>
      </c>
      <c r="E17" s="80">
        <v>0</v>
      </c>
      <c r="F17" s="80">
        <v>0</v>
      </c>
      <c r="G17" s="80">
        <f t="shared" si="1"/>
        <v>0</v>
      </c>
      <c r="H17" s="34"/>
    </row>
    <row r="18" spans="1:9" ht="15">
      <c r="A18" s="75" t="s">
        <v>274</v>
      </c>
      <c r="B18" s="80">
        <v>0</v>
      </c>
      <c r="C18" s="80">
        <v>0</v>
      </c>
      <c r="D18" s="80">
        <f t="shared" si="0"/>
        <v>0</v>
      </c>
      <c r="E18" s="80">
        <v>0</v>
      </c>
      <c r="F18" s="80">
        <v>0</v>
      </c>
      <c r="G18" s="80">
        <f t="shared" si="1"/>
        <v>0</v>
      </c>
      <c r="H18" s="34"/>
    </row>
    <row r="19" spans="1:9" ht="15">
      <c r="A19" s="75" t="s">
        <v>275</v>
      </c>
      <c r="B19" s="80">
        <v>0</v>
      </c>
      <c r="C19" s="80">
        <v>0</v>
      </c>
      <c r="D19" s="80">
        <f t="shared" si="0"/>
        <v>0</v>
      </c>
      <c r="E19" s="80">
        <v>0</v>
      </c>
      <c r="F19" s="80">
        <v>0</v>
      </c>
      <c r="G19" s="80">
        <f t="shared" si="1"/>
        <v>0</v>
      </c>
      <c r="H19" s="34"/>
    </row>
    <row r="20" spans="1:9" ht="15">
      <c r="A20" s="75" t="s">
        <v>276</v>
      </c>
      <c r="B20" s="80">
        <v>0</v>
      </c>
      <c r="C20" s="80">
        <v>0</v>
      </c>
      <c r="D20" s="80">
        <f t="shared" si="0"/>
        <v>0</v>
      </c>
      <c r="E20" s="80">
        <v>0</v>
      </c>
      <c r="F20" s="80">
        <v>0</v>
      </c>
      <c r="G20" s="80">
        <f t="shared" si="1"/>
        <v>0</v>
      </c>
      <c r="H20" s="34"/>
    </row>
    <row r="21" spans="1:9" ht="15">
      <c r="A21" s="75" t="s">
        <v>277</v>
      </c>
      <c r="B21" s="80">
        <v>0</v>
      </c>
      <c r="C21" s="80">
        <v>0</v>
      </c>
      <c r="D21" s="80">
        <f t="shared" si="0"/>
        <v>0</v>
      </c>
      <c r="E21" s="80">
        <v>0</v>
      </c>
      <c r="F21" s="80">
        <v>0</v>
      </c>
      <c r="G21" s="80">
        <f t="shared" si="1"/>
        <v>0</v>
      </c>
      <c r="H21" s="34"/>
    </row>
    <row r="22" spans="1:9" ht="15">
      <c r="A22" s="75" t="s">
        <v>278</v>
      </c>
      <c r="B22" s="80">
        <v>0</v>
      </c>
      <c r="C22" s="80">
        <v>0</v>
      </c>
      <c r="D22" s="80">
        <f t="shared" si="0"/>
        <v>0</v>
      </c>
      <c r="E22" s="80">
        <v>0</v>
      </c>
      <c r="F22" s="80">
        <v>0</v>
      </c>
      <c r="G22" s="80">
        <f t="shared" si="1"/>
        <v>0</v>
      </c>
      <c r="H22" s="34"/>
    </row>
    <row r="23" spans="1:9" ht="15">
      <c r="A23" s="75" t="s">
        <v>279</v>
      </c>
      <c r="B23" s="80">
        <v>0</v>
      </c>
      <c r="C23" s="80">
        <v>0</v>
      </c>
      <c r="D23" s="80">
        <f t="shared" si="0"/>
        <v>0</v>
      </c>
      <c r="E23" s="80">
        <v>0</v>
      </c>
      <c r="F23" s="80">
        <v>0</v>
      </c>
      <c r="G23" s="80">
        <f t="shared" si="1"/>
        <v>0</v>
      </c>
      <c r="H23" s="34"/>
    </row>
    <row r="24" spans="1:9" ht="15">
      <c r="A24" s="75" t="s">
        <v>280</v>
      </c>
      <c r="B24" s="80">
        <v>0</v>
      </c>
      <c r="C24" s="80">
        <v>0</v>
      </c>
      <c r="D24" s="80">
        <f t="shared" si="0"/>
        <v>0</v>
      </c>
      <c r="E24" s="80">
        <v>0</v>
      </c>
      <c r="F24" s="80">
        <v>0</v>
      </c>
      <c r="G24" s="80">
        <f t="shared" si="1"/>
        <v>0</v>
      </c>
      <c r="H24" s="34"/>
    </row>
    <row r="25" spans="1:9" ht="15">
      <c r="A25" s="75" t="s">
        <v>281</v>
      </c>
      <c r="B25" s="80">
        <v>0</v>
      </c>
      <c r="C25" s="80">
        <v>0</v>
      </c>
      <c r="D25" s="80">
        <f t="shared" si="0"/>
        <v>0</v>
      </c>
      <c r="E25" s="80">
        <v>0</v>
      </c>
      <c r="F25" s="80">
        <v>0</v>
      </c>
      <c r="G25" s="80">
        <f t="shared" si="1"/>
        <v>0</v>
      </c>
      <c r="H25" s="34"/>
    </row>
    <row r="26" spans="1:9" ht="15">
      <c r="A26" s="75" t="s">
        <v>282</v>
      </c>
      <c r="B26" s="80">
        <v>0</v>
      </c>
      <c r="C26" s="80">
        <v>0</v>
      </c>
      <c r="D26" s="80">
        <f t="shared" si="0"/>
        <v>0</v>
      </c>
      <c r="E26" s="80">
        <v>0</v>
      </c>
      <c r="F26" s="80">
        <v>0</v>
      </c>
      <c r="G26" s="80">
        <f t="shared" si="1"/>
        <v>0</v>
      </c>
      <c r="H26" s="34"/>
    </row>
    <row r="27" spans="1:9" ht="15">
      <c r="A27" s="75" t="s">
        <v>283</v>
      </c>
      <c r="B27" s="80">
        <v>0</v>
      </c>
      <c r="C27" s="80">
        <v>0</v>
      </c>
      <c r="D27" s="80">
        <f t="shared" si="0"/>
        <v>0</v>
      </c>
      <c r="E27" s="80">
        <v>0</v>
      </c>
      <c r="F27" s="80">
        <v>0</v>
      </c>
      <c r="G27" s="80">
        <f t="shared" si="1"/>
        <v>0</v>
      </c>
      <c r="H27" s="34"/>
    </row>
    <row r="28" spans="1:9" ht="15">
      <c r="A28" s="75" t="s">
        <v>284</v>
      </c>
      <c r="B28" s="80">
        <v>0</v>
      </c>
      <c r="C28" s="80">
        <v>0</v>
      </c>
      <c r="D28" s="80">
        <f t="shared" ref="D28" si="2">+B28-C28</f>
        <v>0</v>
      </c>
      <c r="E28" s="80">
        <v>0</v>
      </c>
      <c r="F28" s="80">
        <v>0</v>
      </c>
      <c r="G28" s="80">
        <f t="shared" si="1"/>
        <v>0</v>
      </c>
      <c r="H28" s="34"/>
    </row>
    <row r="29" spans="1:9" ht="15">
      <c r="A29" s="220" t="s">
        <v>285</v>
      </c>
      <c r="B29" s="221">
        <f>+B30+B31+B32+B33+B34</f>
        <v>0</v>
      </c>
      <c r="C29" s="221">
        <f t="shared" ref="C29:F29" si="3">+C30+C31+C32+C33+C34</f>
        <v>0</v>
      </c>
      <c r="D29" s="221">
        <f t="shared" si="3"/>
        <v>0</v>
      </c>
      <c r="E29" s="221">
        <f t="shared" si="3"/>
        <v>0</v>
      </c>
      <c r="F29" s="221">
        <f t="shared" si="3"/>
        <v>0</v>
      </c>
      <c r="G29" s="80">
        <f t="shared" si="1"/>
        <v>0</v>
      </c>
      <c r="H29" s="222"/>
    </row>
    <row r="30" spans="1:9" ht="15">
      <c r="A30" s="75" t="s">
        <v>286</v>
      </c>
      <c r="B30" s="80">
        <v>0</v>
      </c>
      <c r="C30" s="80">
        <v>0</v>
      </c>
      <c r="D30" s="80">
        <f>+B30+C30</f>
        <v>0</v>
      </c>
      <c r="E30" s="80">
        <v>0</v>
      </c>
      <c r="F30" s="80">
        <v>0</v>
      </c>
      <c r="G30" s="80">
        <f t="shared" si="1"/>
        <v>0</v>
      </c>
      <c r="H30" s="34"/>
    </row>
    <row r="31" spans="1:9" ht="15">
      <c r="A31" s="75" t="s">
        <v>287</v>
      </c>
      <c r="B31" s="80">
        <v>0</v>
      </c>
      <c r="C31" s="80">
        <v>0</v>
      </c>
      <c r="D31" s="80">
        <f t="shared" ref="D31:D40" si="4">+B31+C31</f>
        <v>0</v>
      </c>
      <c r="E31" s="80">
        <v>0</v>
      </c>
      <c r="F31" s="80">
        <v>0</v>
      </c>
      <c r="G31" s="80">
        <f t="shared" si="1"/>
        <v>0</v>
      </c>
      <c r="H31" s="34"/>
    </row>
    <row r="32" spans="1:9" ht="15">
      <c r="A32" s="75" t="s">
        <v>288</v>
      </c>
      <c r="B32" s="80">
        <v>0</v>
      </c>
      <c r="C32" s="80">
        <v>0</v>
      </c>
      <c r="D32" s="80">
        <f t="shared" si="4"/>
        <v>0</v>
      </c>
      <c r="E32" s="80">
        <v>0</v>
      </c>
      <c r="F32" s="80">
        <v>0</v>
      </c>
      <c r="G32" s="80">
        <f t="shared" si="1"/>
        <v>0</v>
      </c>
      <c r="H32" s="34"/>
      <c r="I32" s="34"/>
    </row>
    <row r="33" spans="1:9" ht="15">
      <c r="A33" s="75" t="s">
        <v>289</v>
      </c>
      <c r="B33" s="80">
        <v>0</v>
      </c>
      <c r="C33" s="80">
        <v>0</v>
      </c>
      <c r="D33" s="80">
        <f t="shared" si="4"/>
        <v>0</v>
      </c>
      <c r="E33" s="80">
        <v>0</v>
      </c>
      <c r="F33" s="80">
        <v>0</v>
      </c>
      <c r="G33" s="80">
        <f t="shared" si="1"/>
        <v>0</v>
      </c>
      <c r="H33" s="34"/>
      <c r="I33" s="34"/>
    </row>
    <row r="34" spans="1:9" ht="15">
      <c r="A34" s="75" t="s">
        <v>290</v>
      </c>
      <c r="B34" s="80">
        <v>0</v>
      </c>
      <c r="C34" s="80">
        <v>0</v>
      </c>
      <c r="D34" s="80">
        <f t="shared" si="4"/>
        <v>0</v>
      </c>
      <c r="E34" s="80">
        <v>0</v>
      </c>
      <c r="F34" s="80">
        <v>0</v>
      </c>
      <c r="G34" s="80">
        <f t="shared" si="1"/>
        <v>0</v>
      </c>
      <c r="H34" s="34"/>
      <c r="I34" s="34"/>
    </row>
    <row r="35" spans="1:9" ht="15">
      <c r="A35" s="74" t="s">
        <v>291</v>
      </c>
      <c r="B35" s="241">
        <v>208368258</v>
      </c>
      <c r="C35" s="241">
        <f>69153714.76+370737549</f>
        <v>439891263.75999999</v>
      </c>
      <c r="D35" s="241">
        <f>+B35+C35</f>
        <v>648259521.75999999</v>
      </c>
      <c r="E35" s="241">
        <v>648259521.75999999</v>
      </c>
      <c r="F35" s="241">
        <v>289138521.75999999</v>
      </c>
      <c r="G35" s="241">
        <f>+F35-B35</f>
        <v>80770263.75999999</v>
      </c>
      <c r="H35" s="34"/>
      <c r="I35" s="34"/>
    </row>
    <row r="36" spans="1:9" ht="15">
      <c r="A36" s="74" t="s">
        <v>292</v>
      </c>
      <c r="B36" s="80">
        <v>0</v>
      </c>
      <c r="C36" s="253"/>
      <c r="D36" s="80">
        <f t="shared" si="4"/>
        <v>0</v>
      </c>
      <c r="E36" s="80">
        <v>0</v>
      </c>
      <c r="F36" s="80">
        <v>0</v>
      </c>
      <c r="G36" s="80">
        <f t="shared" si="1"/>
        <v>0</v>
      </c>
      <c r="H36" s="34"/>
      <c r="I36" s="34"/>
    </row>
    <row r="37" spans="1:9" ht="15">
      <c r="A37" s="75" t="s">
        <v>293</v>
      </c>
      <c r="B37" s="80">
        <v>0</v>
      </c>
      <c r="C37" s="80">
        <v>0</v>
      </c>
      <c r="D37" s="80">
        <f t="shared" si="4"/>
        <v>0</v>
      </c>
      <c r="E37" s="80">
        <v>0</v>
      </c>
      <c r="F37" s="80">
        <v>0</v>
      </c>
      <c r="G37" s="80">
        <f t="shared" si="1"/>
        <v>0</v>
      </c>
      <c r="H37" s="34"/>
      <c r="I37" s="34"/>
    </row>
    <row r="38" spans="1:9" ht="15">
      <c r="A38" s="74" t="s">
        <v>294</v>
      </c>
      <c r="B38" s="81">
        <f>+B39+B40</f>
        <v>0</v>
      </c>
      <c r="C38" s="81">
        <f t="shared" ref="C38:G38" si="5">+C39+C40</f>
        <v>0</v>
      </c>
      <c r="D38" s="81">
        <f t="shared" si="5"/>
        <v>0</v>
      </c>
      <c r="E38" s="81">
        <f t="shared" si="5"/>
        <v>0</v>
      </c>
      <c r="F38" s="81">
        <f t="shared" si="5"/>
        <v>0</v>
      </c>
      <c r="G38" s="81">
        <f t="shared" si="5"/>
        <v>0</v>
      </c>
      <c r="H38" s="34"/>
      <c r="I38" s="34"/>
    </row>
    <row r="39" spans="1:9" ht="15">
      <c r="A39" s="75" t="s">
        <v>295</v>
      </c>
      <c r="B39" s="80">
        <v>0</v>
      </c>
      <c r="C39" s="80">
        <v>0</v>
      </c>
      <c r="D39" s="80">
        <f t="shared" si="4"/>
        <v>0</v>
      </c>
      <c r="E39" s="80">
        <v>0</v>
      </c>
      <c r="F39" s="80">
        <v>0</v>
      </c>
      <c r="G39" s="80">
        <f t="shared" ref="G39:G40" si="6">+F39-B39</f>
        <v>0</v>
      </c>
      <c r="H39" s="34"/>
      <c r="I39" s="34"/>
    </row>
    <row r="40" spans="1:9" ht="15">
      <c r="A40" s="75" t="s">
        <v>296</v>
      </c>
      <c r="B40" s="80">
        <v>0</v>
      </c>
      <c r="C40" s="80">
        <v>0</v>
      </c>
      <c r="D40" s="80">
        <f t="shared" si="4"/>
        <v>0</v>
      </c>
      <c r="E40" s="80">
        <v>0</v>
      </c>
      <c r="F40" s="80">
        <v>0</v>
      </c>
      <c r="G40" s="80">
        <f t="shared" si="6"/>
        <v>0</v>
      </c>
      <c r="H40" s="34"/>
      <c r="I40" s="34"/>
    </row>
    <row r="41" spans="1:9" ht="15">
      <c r="A41" s="76" t="s">
        <v>297</v>
      </c>
      <c r="B41" s="81">
        <f>+B35+B29+B17+B16+B15+B14+B13+B12+B11</f>
        <v>1370204429.6199999</v>
      </c>
      <c r="C41" s="81">
        <f t="shared" ref="C41:G41" si="7">+C35+C29+C17+C16+C15+C14+C13+C12+C11</f>
        <v>565839279.24000001</v>
      </c>
      <c r="D41" s="81">
        <f t="shared" si="7"/>
        <v>1936043708.8600001</v>
      </c>
      <c r="E41" s="81">
        <f t="shared" si="7"/>
        <v>1908227936.0300002</v>
      </c>
      <c r="F41" s="81">
        <f t="shared" si="7"/>
        <v>1502086975.1400001</v>
      </c>
      <c r="G41" s="81">
        <f t="shared" si="7"/>
        <v>131882545.52000012</v>
      </c>
      <c r="H41" s="34"/>
      <c r="I41" s="52"/>
    </row>
    <row r="42" spans="1:9" ht="15">
      <c r="A42" s="76" t="s">
        <v>298</v>
      </c>
      <c r="B42" s="257"/>
      <c r="C42" s="257"/>
      <c r="D42" s="257"/>
      <c r="E42" s="257"/>
      <c r="F42" s="257"/>
      <c r="G42" s="257"/>
      <c r="H42" s="243"/>
      <c r="I42" s="34"/>
    </row>
    <row r="43" spans="1:9" ht="15.75" customHeight="1">
      <c r="A43" s="76" t="s">
        <v>299</v>
      </c>
      <c r="B43" s="81"/>
      <c r="C43" s="81"/>
      <c r="D43" s="81"/>
      <c r="E43" s="81"/>
      <c r="F43" s="81"/>
      <c r="G43" s="81"/>
      <c r="H43" s="34"/>
      <c r="I43" s="34"/>
    </row>
    <row r="44" spans="1:9" s="232" customFormat="1" ht="15">
      <c r="A44" s="78" t="s">
        <v>300</v>
      </c>
      <c r="B44" s="252">
        <f>+B45+B46+B47+B48+B49+B50+B51+B52</f>
        <v>370737549</v>
      </c>
      <c r="C44" s="252">
        <f>+C45+C46+C47+C48+C49+C50+C51+C52</f>
        <v>-370737549</v>
      </c>
      <c r="D44" s="252">
        <f t="shared" ref="D44:G44" si="8">+D45+D46+D47+D48+D49+D50+D51+D52</f>
        <v>0</v>
      </c>
      <c r="E44" s="252">
        <f t="shared" si="8"/>
        <v>0</v>
      </c>
      <c r="F44" s="252">
        <f t="shared" si="8"/>
        <v>0</v>
      </c>
      <c r="G44" s="252">
        <f t="shared" si="8"/>
        <v>-370737549</v>
      </c>
      <c r="H44" s="256"/>
      <c r="I44" s="38"/>
    </row>
    <row r="45" spans="1:9" ht="15">
      <c r="A45" s="75" t="s">
        <v>301</v>
      </c>
      <c r="B45" s="241">
        <v>0</v>
      </c>
      <c r="C45" s="241">
        <v>0</v>
      </c>
      <c r="D45" s="241">
        <f>+B45+C45</f>
        <v>0</v>
      </c>
      <c r="E45" s="241">
        <v>0</v>
      </c>
      <c r="F45" s="241">
        <v>0</v>
      </c>
      <c r="G45" s="241">
        <f t="shared" ref="G45:G62" si="9">+F45-B45</f>
        <v>0</v>
      </c>
      <c r="H45" s="34"/>
      <c r="I45" s="34"/>
    </row>
    <row r="46" spans="1:9" ht="15">
      <c r="A46" s="75" t="s">
        <v>302</v>
      </c>
      <c r="B46" s="80">
        <v>0</v>
      </c>
      <c r="C46" s="80">
        <v>0</v>
      </c>
      <c r="D46" s="80">
        <f t="shared" ref="D46:D51" si="10">+B46+C46</f>
        <v>0</v>
      </c>
      <c r="E46" s="80">
        <v>0</v>
      </c>
      <c r="F46" s="80">
        <v>0</v>
      </c>
      <c r="G46" s="241">
        <f t="shared" si="9"/>
        <v>0</v>
      </c>
      <c r="H46" s="34"/>
      <c r="I46" s="34"/>
    </row>
    <row r="47" spans="1:9" ht="15">
      <c r="A47" s="75" t="s">
        <v>303</v>
      </c>
      <c r="B47" s="80">
        <v>0</v>
      </c>
      <c r="C47" s="80">
        <v>0</v>
      </c>
      <c r="D47" s="80">
        <f t="shared" si="10"/>
        <v>0</v>
      </c>
      <c r="E47" s="80">
        <v>0</v>
      </c>
      <c r="F47" s="80">
        <v>0</v>
      </c>
      <c r="G47" s="241">
        <f t="shared" si="9"/>
        <v>0</v>
      </c>
      <c r="H47" s="34"/>
      <c r="I47" s="34"/>
    </row>
    <row r="48" spans="1:9" ht="30">
      <c r="A48" s="77" t="s">
        <v>304</v>
      </c>
      <c r="B48" s="80">
        <v>0</v>
      </c>
      <c r="C48" s="80">
        <v>0</v>
      </c>
      <c r="D48" s="80">
        <f t="shared" si="10"/>
        <v>0</v>
      </c>
      <c r="E48" s="80">
        <v>0</v>
      </c>
      <c r="F48" s="80">
        <v>0</v>
      </c>
      <c r="G48" s="241">
        <f t="shared" si="9"/>
        <v>0</v>
      </c>
      <c r="H48" s="34"/>
      <c r="I48" s="34"/>
    </row>
    <row r="49" spans="1:9" ht="15">
      <c r="A49" s="75" t="s">
        <v>305</v>
      </c>
      <c r="B49" s="80">
        <v>0</v>
      </c>
      <c r="C49" s="80">
        <v>0</v>
      </c>
      <c r="D49" s="80">
        <f t="shared" si="10"/>
        <v>0</v>
      </c>
      <c r="E49" s="80">
        <v>0</v>
      </c>
      <c r="F49" s="80">
        <v>0</v>
      </c>
      <c r="G49" s="241">
        <f t="shared" si="9"/>
        <v>0</v>
      </c>
      <c r="H49" s="34"/>
      <c r="I49" s="34"/>
    </row>
    <row r="50" spans="1:9" ht="15">
      <c r="A50" s="75" t="s">
        <v>306</v>
      </c>
      <c r="B50" s="80">
        <v>0</v>
      </c>
      <c r="C50" s="80">
        <v>0</v>
      </c>
      <c r="D50" s="80">
        <f t="shared" si="10"/>
        <v>0</v>
      </c>
      <c r="E50" s="80">
        <v>0</v>
      </c>
      <c r="F50" s="80">
        <v>0</v>
      </c>
      <c r="G50" s="241">
        <f t="shared" si="9"/>
        <v>0</v>
      </c>
      <c r="H50" s="34"/>
      <c r="I50" s="34"/>
    </row>
    <row r="51" spans="1:9" ht="15">
      <c r="A51" s="75" t="s">
        <v>307</v>
      </c>
      <c r="B51" s="80">
        <v>0</v>
      </c>
      <c r="C51" s="80">
        <v>0</v>
      </c>
      <c r="D51" s="80">
        <f t="shared" si="10"/>
        <v>0</v>
      </c>
      <c r="E51" s="80">
        <v>0</v>
      </c>
      <c r="F51" s="80">
        <v>0</v>
      </c>
      <c r="G51" s="241">
        <f t="shared" si="9"/>
        <v>0</v>
      </c>
      <c r="H51" s="34"/>
      <c r="I51" s="34"/>
    </row>
    <row r="52" spans="1:9" ht="15">
      <c r="A52" s="75" t="s">
        <v>308</v>
      </c>
      <c r="B52" s="241">
        <v>370737549</v>
      </c>
      <c r="C52" s="241">
        <v>-370737549</v>
      </c>
      <c r="D52" s="241">
        <f>+B52+C52</f>
        <v>0</v>
      </c>
      <c r="E52" s="241">
        <v>0</v>
      </c>
      <c r="F52" s="241">
        <v>0</v>
      </c>
      <c r="G52" s="241">
        <f t="shared" si="9"/>
        <v>-370737549</v>
      </c>
      <c r="H52" s="34"/>
      <c r="I52" s="34"/>
    </row>
    <row r="53" spans="1:9" s="232" customFormat="1" ht="15">
      <c r="A53" s="78" t="s">
        <v>309</v>
      </c>
      <c r="B53" s="81">
        <f>+B54+B55+B56+B57</f>
        <v>0</v>
      </c>
      <c r="C53" s="81">
        <f t="shared" ref="C53:F53" si="11">+C54+C55+C56+C57</f>
        <v>0</v>
      </c>
      <c r="D53" s="81">
        <f t="shared" si="11"/>
        <v>0</v>
      </c>
      <c r="E53" s="81">
        <f t="shared" si="11"/>
        <v>0</v>
      </c>
      <c r="F53" s="81">
        <f t="shared" si="11"/>
        <v>0</v>
      </c>
      <c r="G53" s="252">
        <f t="shared" si="9"/>
        <v>0</v>
      </c>
      <c r="H53" s="38"/>
      <c r="I53" s="38"/>
    </row>
    <row r="54" spans="1:9" ht="15">
      <c r="A54" s="75" t="s">
        <v>310</v>
      </c>
      <c r="B54" s="80">
        <v>0</v>
      </c>
      <c r="C54" s="80">
        <v>0</v>
      </c>
      <c r="D54" s="80">
        <f t="shared" ref="D54:D69" si="12">+B54+C54</f>
        <v>0</v>
      </c>
      <c r="E54" s="80">
        <v>0</v>
      </c>
      <c r="F54" s="80">
        <v>0</v>
      </c>
      <c r="G54" s="241">
        <f t="shared" si="9"/>
        <v>0</v>
      </c>
      <c r="H54" s="34"/>
      <c r="I54" s="34"/>
    </row>
    <row r="55" spans="1:9" ht="15">
      <c r="A55" s="75" t="s">
        <v>311</v>
      </c>
      <c r="B55" s="80">
        <v>0</v>
      </c>
      <c r="C55" s="80">
        <v>0</v>
      </c>
      <c r="D55" s="80">
        <f t="shared" si="12"/>
        <v>0</v>
      </c>
      <c r="E55" s="80">
        <v>0</v>
      </c>
      <c r="F55" s="80">
        <v>0</v>
      </c>
      <c r="G55" s="241">
        <f t="shared" si="9"/>
        <v>0</v>
      </c>
      <c r="H55" s="34"/>
      <c r="I55" s="34"/>
    </row>
    <row r="56" spans="1:9" ht="15">
      <c r="A56" s="75" t="s">
        <v>312</v>
      </c>
      <c r="B56" s="80">
        <v>0</v>
      </c>
      <c r="C56" s="80">
        <v>0</v>
      </c>
      <c r="D56" s="80">
        <f t="shared" si="12"/>
        <v>0</v>
      </c>
      <c r="E56" s="80">
        <v>0</v>
      </c>
      <c r="F56" s="80">
        <v>0</v>
      </c>
      <c r="G56" s="241">
        <f t="shared" si="9"/>
        <v>0</v>
      </c>
      <c r="H56" s="34"/>
      <c r="I56" s="34"/>
    </row>
    <row r="57" spans="1:9" ht="15">
      <c r="A57" s="75" t="s">
        <v>313</v>
      </c>
      <c r="B57" s="80">
        <v>0</v>
      </c>
      <c r="C57" s="80">
        <v>0</v>
      </c>
      <c r="D57" s="80">
        <f t="shared" si="12"/>
        <v>0</v>
      </c>
      <c r="E57" s="80">
        <v>0</v>
      </c>
      <c r="F57" s="80">
        <v>0</v>
      </c>
      <c r="G57" s="241">
        <f t="shared" si="9"/>
        <v>0</v>
      </c>
      <c r="H57" s="34"/>
      <c r="I57" s="34"/>
    </row>
    <row r="58" spans="1:9" s="232" customFormat="1" ht="15">
      <c r="A58" s="78" t="s">
        <v>314</v>
      </c>
      <c r="B58" s="81">
        <f>+B59+B60</f>
        <v>0</v>
      </c>
      <c r="C58" s="81">
        <f t="shared" ref="C58:F58" si="13">+C59+C60</f>
        <v>0</v>
      </c>
      <c r="D58" s="81">
        <f t="shared" si="13"/>
        <v>0</v>
      </c>
      <c r="E58" s="81">
        <f t="shared" si="13"/>
        <v>0</v>
      </c>
      <c r="F58" s="81">
        <f t="shared" si="13"/>
        <v>0</v>
      </c>
      <c r="G58" s="252">
        <f t="shared" si="9"/>
        <v>0</v>
      </c>
      <c r="H58" s="38"/>
      <c r="I58" s="38"/>
    </row>
    <row r="59" spans="1:9" ht="15">
      <c r="A59" s="75" t="s">
        <v>315</v>
      </c>
      <c r="B59" s="80">
        <v>0</v>
      </c>
      <c r="C59" s="80">
        <v>0</v>
      </c>
      <c r="D59" s="80">
        <f t="shared" si="12"/>
        <v>0</v>
      </c>
      <c r="E59" s="80">
        <v>0</v>
      </c>
      <c r="F59" s="80">
        <v>0</v>
      </c>
      <c r="G59" s="241">
        <f t="shared" si="9"/>
        <v>0</v>
      </c>
      <c r="H59" s="34"/>
      <c r="I59" s="34"/>
    </row>
    <row r="60" spans="1:9" ht="15">
      <c r="A60" s="75" t="s">
        <v>316</v>
      </c>
      <c r="B60" s="80">
        <v>0</v>
      </c>
      <c r="C60" s="80">
        <v>0</v>
      </c>
      <c r="D60" s="80">
        <f t="shared" si="12"/>
        <v>0</v>
      </c>
      <c r="E60" s="80">
        <v>0</v>
      </c>
      <c r="F60" s="80">
        <v>0</v>
      </c>
      <c r="G60" s="241">
        <f>+F60-B60</f>
        <v>0</v>
      </c>
      <c r="H60" s="34"/>
      <c r="I60" s="34"/>
    </row>
    <row r="61" spans="1:9" s="232" customFormat="1" ht="15">
      <c r="A61" s="78" t="s">
        <v>317</v>
      </c>
      <c r="B61" s="81">
        <v>0</v>
      </c>
      <c r="C61" s="81">
        <v>0</v>
      </c>
      <c r="D61" s="81">
        <f t="shared" si="12"/>
        <v>0</v>
      </c>
      <c r="E61" s="81">
        <v>0</v>
      </c>
      <c r="F61" s="81">
        <v>0</v>
      </c>
      <c r="G61" s="252">
        <f t="shared" si="9"/>
        <v>0</v>
      </c>
      <c r="H61" s="38"/>
      <c r="I61" s="38"/>
    </row>
    <row r="62" spans="1:9" s="232" customFormat="1" ht="15">
      <c r="A62" s="78" t="s">
        <v>318</v>
      </c>
      <c r="B62" s="81">
        <v>0</v>
      </c>
      <c r="C62" s="81">
        <v>0</v>
      </c>
      <c r="D62" s="81">
        <f t="shared" si="12"/>
        <v>0</v>
      </c>
      <c r="E62" s="81">
        <v>0</v>
      </c>
      <c r="F62" s="81">
        <v>0</v>
      </c>
      <c r="G62" s="252">
        <f t="shared" si="9"/>
        <v>0</v>
      </c>
      <c r="H62" s="38"/>
      <c r="I62" s="38"/>
    </row>
    <row r="63" spans="1:9" s="232" customFormat="1" ht="15">
      <c r="A63" s="76" t="s">
        <v>319</v>
      </c>
      <c r="B63" s="252">
        <f>+B44+B53+B58+B61+B62</f>
        <v>370737549</v>
      </c>
      <c r="C63" s="252">
        <f t="shared" ref="C63:G63" si="14">+C44+C53+C58+C61+C62</f>
        <v>-370737549</v>
      </c>
      <c r="D63" s="252">
        <f t="shared" si="14"/>
        <v>0</v>
      </c>
      <c r="E63" s="252">
        <f t="shared" si="14"/>
        <v>0</v>
      </c>
      <c r="F63" s="252">
        <f t="shared" si="14"/>
        <v>0</v>
      </c>
      <c r="G63" s="252">
        <f t="shared" si="14"/>
        <v>-370737549</v>
      </c>
      <c r="H63" s="38"/>
      <c r="I63" s="233"/>
    </row>
    <row r="64" spans="1:9" s="232" customFormat="1" ht="15">
      <c r="A64" s="76" t="s">
        <v>320</v>
      </c>
      <c r="B64" s="81">
        <f>+B65</f>
        <v>0</v>
      </c>
      <c r="C64" s="81">
        <f>+C65</f>
        <v>451368414.37</v>
      </c>
      <c r="D64" s="81">
        <f t="shared" ref="D64:F64" si="15">+D65</f>
        <v>451368414.37</v>
      </c>
      <c r="E64" s="81">
        <f t="shared" si="15"/>
        <v>349000000</v>
      </c>
      <c r="F64" s="81">
        <f t="shared" si="15"/>
        <v>349000000</v>
      </c>
      <c r="G64" s="81">
        <f>+G65</f>
        <v>349000000</v>
      </c>
      <c r="H64" s="38"/>
      <c r="I64" s="233"/>
    </row>
    <row r="65" spans="1:9" ht="15">
      <c r="A65" s="74" t="s">
        <v>321</v>
      </c>
      <c r="B65" s="80">
        <v>0</v>
      </c>
      <c r="C65" s="80">
        <v>451368414.37</v>
      </c>
      <c r="D65" s="80">
        <f t="shared" si="12"/>
        <v>451368414.37</v>
      </c>
      <c r="E65" s="80">
        <v>349000000</v>
      </c>
      <c r="F65" s="80">
        <v>349000000</v>
      </c>
      <c r="G65" s="241">
        <f>+F65-B65</f>
        <v>349000000</v>
      </c>
      <c r="H65" s="34"/>
      <c r="I65" s="34"/>
    </row>
    <row r="66" spans="1:9" ht="15">
      <c r="A66" s="76" t="s">
        <v>322</v>
      </c>
      <c r="B66" s="252">
        <f>+B41+B63+B64</f>
        <v>1740941978.6199999</v>
      </c>
      <c r="C66" s="252">
        <f t="shared" ref="C66:G66" si="16">+C41+C63+C64</f>
        <v>646470144.61000001</v>
      </c>
      <c r="D66" s="252">
        <f t="shared" si="16"/>
        <v>2387412123.23</v>
      </c>
      <c r="E66" s="252">
        <f t="shared" si="16"/>
        <v>2257227936.0300002</v>
      </c>
      <c r="F66" s="252">
        <f t="shared" si="16"/>
        <v>1851086975.1400001</v>
      </c>
      <c r="G66" s="252">
        <f t="shared" si="16"/>
        <v>110144996.5200001</v>
      </c>
      <c r="H66" s="34"/>
      <c r="I66" s="52"/>
    </row>
    <row r="67" spans="1:9" ht="15">
      <c r="A67" s="78" t="s">
        <v>323</v>
      </c>
      <c r="B67" s="80"/>
      <c r="C67" s="80"/>
      <c r="D67" s="80"/>
      <c r="E67" s="80"/>
      <c r="F67" s="80"/>
      <c r="G67" s="80"/>
      <c r="H67" s="34"/>
      <c r="I67" s="52"/>
    </row>
    <row r="68" spans="1:9" s="237" customFormat="1" ht="15">
      <c r="A68" s="234" t="s">
        <v>324</v>
      </c>
      <c r="B68" s="254">
        <v>0</v>
      </c>
      <c r="C68" s="254">
        <v>451368414.37</v>
      </c>
      <c r="D68" s="254">
        <f>+B68+C68</f>
        <v>451368414.37</v>
      </c>
      <c r="E68" s="254">
        <v>349000000</v>
      </c>
      <c r="F68" s="254">
        <v>349000000</v>
      </c>
      <c r="G68" s="255">
        <f>+F68-B68</f>
        <v>349000000</v>
      </c>
      <c r="H68" s="236"/>
      <c r="I68" s="236"/>
    </row>
    <row r="69" spans="1:9" s="237" customFormat="1" ht="15">
      <c r="A69" s="234" t="s">
        <v>325</v>
      </c>
      <c r="B69" s="235">
        <v>0</v>
      </c>
      <c r="C69" s="235">
        <v>0</v>
      </c>
      <c r="D69" s="235">
        <f t="shared" si="12"/>
        <v>0</v>
      </c>
      <c r="E69" s="235">
        <f>+E63</f>
        <v>0</v>
      </c>
      <c r="F69" s="235">
        <f>+F63</f>
        <v>0</v>
      </c>
      <c r="G69" s="235">
        <f>+F69-B69</f>
        <v>0</v>
      </c>
      <c r="H69" s="236"/>
      <c r="I69" s="236"/>
    </row>
    <row r="70" spans="1:9" s="237" customFormat="1" ht="15">
      <c r="A70" s="238" t="s">
        <v>326</v>
      </c>
      <c r="B70" s="251">
        <f>+B68+B69</f>
        <v>0</v>
      </c>
      <c r="C70" s="251">
        <f t="shared" ref="C70:G70" si="17">+C68+C69</f>
        <v>451368414.37</v>
      </c>
      <c r="D70" s="251">
        <f t="shared" si="17"/>
        <v>451368414.37</v>
      </c>
      <c r="E70" s="251">
        <f t="shared" si="17"/>
        <v>349000000</v>
      </c>
      <c r="F70" s="251">
        <f t="shared" si="17"/>
        <v>349000000</v>
      </c>
      <c r="G70" s="251">
        <f t="shared" si="17"/>
        <v>349000000</v>
      </c>
      <c r="H70" s="236"/>
      <c r="I70" s="236"/>
    </row>
    <row r="71" spans="1:9" ht="29.25" customHeight="1">
      <c r="A71" s="338" t="s">
        <v>327</v>
      </c>
      <c r="B71" s="338"/>
      <c r="C71" s="338"/>
      <c r="D71" s="338"/>
      <c r="E71" s="338"/>
      <c r="F71" s="338"/>
      <c r="G71" s="338"/>
      <c r="H71" s="34"/>
      <c r="I71" s="52"/>
    </row>
    <row r="72" spans="1:9" ht="15">
      <c r="A72" s="339" t="s">
        <v>522</v>
      </c>
      <c r="B72" s="338"/>
      <c r="C72" s="338"/>
      <c r="D72" s="338"/>
      <c r="E72" s="338"/>
      <c r="F72" s="338"/>
      <c r="G72" s="338"/>
    </row>
    <row r="73" spans="1:9" ht="27.75" customHeight="1">
      <c r="A73" s="337" t="s">
        <v>524</v>
      </c>
      <c r="B73" s="338"/>
      <c r="C73" s="338"/>
      <c r="D73" s="338"/>
      <c r="E73" s="338"/>
      <c r="F73" s="338"/>
      <c r="G73" s="338"/>
    </row>
    <row r="78" spans="1:9">
      <c r="C78" s="242"/>
    </row>
  </sheetData>
  <mergeCells count="11">
    <mergeCell ref="A73:G73"/>
    <mergeCell ref="A72:G72"/>
    <mergeCell ref="A71:G71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70" fitToHeight="2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58"/>
  <sheetViews>
    <sheetView zoomScale="110" zoomScaleNormal="110" workbookViewId="0">
      <selection activeCell="C20" sqref="C20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  <col min="11" max="11" width="12.28515625" bestFit="1" customWidth="1"/>
    <col min="12" max="12" width="15.28515625" bestFit="1" customWidth="1"/>
  </cols>
  <sheetData>
    <row r="1" spans="1:9" ht="9" customHeight="1">
      <c r="A1" s="34"/>
      <c r="B1" s="34"/>
      <c r="C1" s="34"/>
      <c r="D1" s="34"/>
      <c r="E1" s="34"/>
      <c r="F1" s="34"/>
      <c r="G1" s="34"/>
      <c r="H1" s="34"/>
      <c r="I1" s="34"/>
    </row>
    <row r="2" spans="1:9" ht="15">
      <c r="A2" s="34"/>
      <c r="B2" s="354" t="s">
        <v>526</v>
      </c>
      <c r="C2" s="355"/>
      <c r="D2" s="355"/>
      <c r="E2" s="355"/>
      <c r="F2" s="355"/>
      <c r="G2" s="355"/>
      <c r="H2" s="355"/>
      <c r="I2" s="356"/>
    </row>
    <row r="3" spans="1:9" ht="15">
      <c r="A3" s="34"/>
      <c r="B3" s="357" t="s">
        <v>366</v>
      </c>
      <c r="C3" s="358"/>
      <c r="D3" s="358"/>
      <c r="E3" s="358"/>
      <c r="F3" s="358"/>
      <c r="G3" s="358"/>
      <c r="H3" s="358"/>
      <c r="I3" s="359"/>
    </row>
    <row r="4" spans="1:9" ht="15">
      <c r="A4" s="34"/>
      <c r="B4" s="360" t="s">
        <v>367</v>
      </c>
      <c r="C4" s="361"/>
      <c r="D4" s="361"/>
      <c r="E4" s="361"/>
      <c r="F4" s="361"/>
      <c r="G4" s="361"/>
      <c r="H4" s="361"/>
      <c r="I4" s="362"/>
    </row>
    <row r="5" spans="1:9" ht="15">
      <c r="A5" s="34"/>
      <c r="B5" s="363" t="s">
        <v>545</v>
      </c>
      <c r="C5" s="364"/>
      <c r="D5" s="364"/>
      <c r="E5" s="364"/>
      <c r="F5" s="364"/>
      <c r="G5" s="364"/>
      <c r="H5" s="364"/>
      <c r="I5" s="365"/>
    </row>
    <row r="6" spans="1:9" ht="7.5" customHeight="1">
      <c r="A6" s="34"/>
      <c r="B6" s="191"/>
      <c r="C6" s="191"/>
      <c r="D6" s="191"/>
      <c r="E6" s="191"/>
      <c r="F6" s="191"/>
      <c r="G6" s="191"/>
      <c r="H6" s="191"/>
      <c r="I6" s="191"/>
    </row>
    <row r="7" spans="1:9" ht="15">
      <c r="A7" s="34"/>
      <c r="B7" s="366" t="s">
        <v>128</v>
      </c>
      <c r="C7" s="367"/>
      <c r="D7" s="372"/>
      <c r="E7" s="372"/>
      <c r="F7" s="372"/>
      <c r="G7" s="372"/>
      <c r="H7" s="373"/>
      <c r="I7" s="374" t="s">
        <v>149</v>
      </c>
    </row>
    <row r="8" spans="1:9" ht="30">
      <c r="A8" s="34"/>
      <c r="B8" s="368"/>
      <c r="C8" s="369"/>
      <c r="D8" s="261" t="s">
        <v>150</v>
      </c>
      <c r="E8" s="262" t="s">
        <v>151</v>
      </c>
      <c r="F8" s="261" t="s">
        <v>152</v>
      </c>
      <c r="G8" s="261" t="s">
        <v>153</v>
      </c>
      <c r="H8" s="261" t="s">
        <v>154</v>
      </c>
      <c r="I8" s="375"/>
    </row>
    <row r="9" spans="1:9" ht="15">
      <c r="A9" s="34"/>
      <c r="B9" s="370"/>
      <c r="C9" s="371"/>
      <c r="D9" s="261">
        <v>1</v>
      </c>
      <c r="E9" s="262">
        <v>2</v>
      </c>
      <c r="F9" s="261" t="s">
        <v>155</v>
      </c>
      <c r="G9" s="261">
        <v>4</v>
      </c>
      <c r="H9" s="261">
        <v>5</v>
      </c>
      <c r="I9" s="263" t="s">
        <v>156</v>
      </c>
    </row>
    <row r="10" spans="1:9" ht="15">
      <c r="A10" s="34"/>
      <c r="B10" s="35" t="s">
        <v>222</v>
      </c>
      <c r="C10" s="36"/>
      <c r="D10" s="37">
        <f>+D11+D19+D29+D39+D49+D59+D63+D71+D75</f>
        <v>1325501863.0100002</v>
      </c>
      <c r="E10" s="37">
        <f t="shared" ref="E10:I10" si="0">+E11+E19+E29+E39+E49+E59+E63+E71+E75</f>
        <v>962345330.45000017</v>
      </c>
      <c r="F10" s="37">
        <f t="shared" si="0"/>
        <v>2287847193.46</v>
      </c>
      <c r="G10" s="37">
        <f t="shared" si="0"/>
        <v>1843666946.1300001</v>
      </c>
      <c r="H10" s="37">
        <f t="shared" si="0"/>
        <v>1836855276.8</v>
      </c>
      <c r="I10" s="37">
        <f t="shared" si="0"/>
        <v>444180247.33000004</v>
      </c>
    </row>
    <row r="11" spans="1:9" ht="15">
      <c r="A11" s="38"/>
      <c r="B11" s="39" t="s">
        <v>221</v>
      </c>
      <c r="C11" s="40"/>
      <c r="D11" s="41">
        <f>SUM(D12:D18)</f>
        <v>63555804.609999999</v>
      </c>
      <c r="E11" s="41">
        <f t="shared" ref="E11:I11" si="1">SUM(E12:E18)</f>
        <v>0</v>
      </c>
      <c r="F11" s="41">
        <f t="shared" si="1"/>
        <v>63555804.609999999</v>
      </c>
      <c r="G11" s="41">
        <f t="shared" si="1"/>
        <v>52483754.620000005</v>
      </c>
      <c r="H11" s="41">
        <f t="shared" si="1"/>
        <v>46642975.799999997</v>
      </c>
      <c r="I11" s="41">
        <f t="shared" si="1"/>
        <v>11072049.990000002</v>
      </c>
    </row>
    <row r="12" spans="1:9" ht="15">
      <c r="A12" s="34"/>
      <c r="B12" s="50" t="s">
        <v>6</v>
      </c>
      <c r="C12" s="42" t="s">
        <v>157</v>
      </c>
      <c r="D12" s="69">
        <v>32113761.870000001</v>
      </c>
      <c r="E12" s="69">
        <v>-2937885.12</v>
      </c>
      <c r="F12" s="69">
        <f>+D12+E12</f>
        <v>29175876.75</v>
      </c>
      <c r="G12" s="69">
        <v>27822087.699999999</v>
      </c>
      <c r="H12" s="69">
        <v>27528344.050000001</v>
      </c>
      <c r="I12" s="69">
        <f>+F12-G12</f>
        <v>1353789.0500000007</v>
      </c>
    </row>
    <row r="13" spans="1:9" ht="15">
      <c r="A13" s="34"/>
      <c r="B13" s="50" t="s">
        <v>7</v>
      </c>
      <c r="C13" s="42" t="s">
        <v>158</v>
      </c>
      <c r="D13" s="69">
        <v>227200</v>
      </c>
      <c r="E13" s="69">
        <v>77123.47</v>
      </c>
      <c r="F13" s="69">
        <f t="shared" ref="F13:F18" si="2">+D13+E13</f>
        <v>304323.46999999997</v>
      </c>
      <c r="G13" s="69">
        <v>126402.46</v>
      </c>
      <c r="H13" s="69">
        <v>126402.46</v>
      </c>
      <c r="I13" s="69">
        <f t="shared" ref="I13:I18" si="3">+F13-G13</f>
        <v>177921.00999999995</v>
      </c>
    </row>
    <row r="14" spans="1:9" ht="15">
      <c r="A14" s="34"/>
      <c r="B14" s="50" t="s">
        <v>8</v>
      </c>
      <c r="C14" s="42" t="s">
        <v>159</v>
      </c>
      <c r="D14" s="69">
        <v>9509011.8100000005</v>
      </c>
      <c r="E14" s="69">
        <v>39482.83</v>
      </c>
      <c r="F14" s="69">
        <f t="shared" si="2"/>
        <v>9548494.6400000006</v>
      </c>
      <c r="G14" s="69">
        <v>7709029.54</v>
      </c>
      <c r="H14" s="69">
        <v>7565922.7699999996</v>
      </c>
      <c r="I14" s="69">
        <f t="shared" si="3"/>
        <v>1839465.1000000006</v>
      </c>
    </row>
    <row r="15" spans="1:9" ht="15">
      <c r="A15" s="34"/>
      <c r="B15" s="50" t="s">
        <v>9</v>
      </c>
      <c r="C15" s="42" t="s">
        <v>160</v>
      </c>
      <c r="D15" s="69">
        <v>10771286.029999999</v>
      </c>
      <c r="E15" s="69">
        <v>-922561.48</v>
      </c>
      <c r="F15" s="69">
        <f t="shared" si="2"/>
        <v>9848724.5499999989</v>
      </c>
      <c r="G15" s="69">
        <v>7092197.1399999997</v>
      </c>
      <c r="H15" s="69">
        <v>6240599.5499999998</v>
      </c>
      <c r="I15" s="69">
        <f t="shared" si="3"/>
        <v>2756527.4099999992</v>
      </c>
    </row>
    <row r="16" spans="1:9" ht="15">
      <c r="A16" s="34"/>
      <c r="B16" s="50" t="s">
        <v>10</v>
      </c>
      <c r="C16" s="42" t="s">
        <v>161</v>
      </c>
      <c r="D16" s="69">
        <v>7010952.9800000004</v>
      </c>
      <c r="E16" s="69">
        <v>3743840.3</v>
      </c>
      <c r="F16" s="69">
        <f t="shared" si="2"/>
        <v>10754793.280000001</v>
      </c>
      <c r="G16" s="69">
        <v>7778320.4199999999</v>
      </c>
      <c r="H16" s="69">
        <v>3240278.82</v>
      </c>
      <c r="I16" s="69">
        <f t="shared" si="3"/>
        <v>2976472.8600000013</v>
      </c>
    </row>
    <row r="17" spans="1:9" ht="15">
      <c r="A17" s="34"/>
      <c r="B17" s="50" t="s">
        <v>11</v>
      </c>
      <c r="C17" s="42" t="s">
        <v>162</v>
      </c>
      <c r="D17" s="69">
        <v>921212.76</v>
      </c>
      <c r="E17" s="69">
        <v>0</v>
      </c>
      <c r="F17" s="69">
        <f t="shared" si="2"/>
        <v>921212.76</v>
      </c>
      <c r="G17" s="69">
        <v>0</v>
      </c>
      <c r="H17" s="69">
        <v>0</v>
      </c>
      <c r="I17" s="69">
        <f t="shared" si="3"/>
        <v>921212.76</v>
      </c>
    </row>
    <row r="18" spans="1:9" ht="15">
      <c r="A18" s="34"/>
      <c r="B18" s="50" t="s">
        <v>12</v>
      </c>
      <c r="C18" s="42" t="s">
        <v>163</v>
      </c>
      <c r="D18" s="69">
        <v>3002379.16</v>
      </c>
      <c r="E18" s="69">
        <v>0</v>
      </c>
      <c r="F18" s="69">
        <f t="shared" si="2"/>
        <v>3002379.16</v>
      </c>
      <c r="G18" s="69">
        <v>1955717.36</v>
      </c>
      <c r="H18" s="69">
        <v>1941428.15</v>
      </c>
      <c r="I18" s="69">
        <f t="shared" si="3"/>
        <v>1046661.8</v>
      </c>
    </row>
    <row r="19" spans="1:9" ht="15">
      <c r="A19" s="38"/>
      <c r="B19" s="43" t="s">
        <v>229</v>
      </c>
      <c r="C19" s="44"/>
      <c r="D19" s="200">
        <f>SUM(D20:D28)</f>
        <v>16166170.880000001</v>
      </c>
      <c r="E19" s="200">
        <f t="shared" ref="E19:I19" si="4">SUM(E20:E28)</f>
        <v>12516.379999999997</v>
      </c>
      <c r="F19" s="200">
        <f t="shared" si="4"/>
        <v>16178687.260000002</v>
      </c>
      <c r="G19" s="200">
        <f t="shared" si="4"/>
        <v>6343047.5800000001</v>
      </c>
      <c r="H19" s="200">
        <f t="shared" si="4"/>
        <v>6343047.5800000001</v>
      </c>
      <c r="I19" s="200">
        <f t="shared" si="4"/>
        <v>9835639.6799999997</v>
      </c>
    </row>
    <row r="20" spans="1:9" ht="15">
      <c r="A20" s="34"/>
      <c r="B20" s="50" t="s">
        <v>13</v>
      </c>
      <c r="C20" s="42" t="s">
        <v>164</v>
      </c>
      <c r="D20" s="69">
        <v>1707438.56</v>
      </c>
      <c r="E20" s="69">
        <v>-6460</v>
      </c>
      <c r="F20" s="69">
        <f t="shared" ref="F20:F28" si="5">+D20+E20</f>
        <v>1700978.56</v>
      </c>
      <c r="G20" s="69">
        <v>466910.12</v>
      </c>
      <c r="H20" s="69">
        <v>466910.12</v>
      </c>
      <c r="I20" s="69">
        <f>+F20-G20</f>
        <v>1234068.44</v>
      </c>
    </row>
    <row r="21" spans="1:9" ht="15">
      <c r="A21" s="34"/>
      <c r="B21" s="50" t="s">
        <v>14</v>
      </c>
      <c r="C21" s="42" t="s">
        <v>165</v>
      </c>
      <c r="D21" s="69">
        <v>226200</v>
      </c>
      <c r="E21" s="69">
        <v>6020</v>
      </c>
      <c r="F21" s="69">
        <f t="shared" si="5"/>
        <v>232220</v>
      </c>
      <c r="G21" s="69">
        <v>152571.82</v>
      </c>
      <c r="H21" s="69">
        <v>152571.82</v>
      </c>
      <c r="I21" s="69">
        <f t="shared" ref="I21:I38" si="6">+F21-G21</f>
        <v>79648.179999999993</v>
      </c>
    </row>
    <row r="22" spans="1:9" ht="15">
      <c r="A22" s="34"/>
      <c r="B22" s="50" t="s">
        <v>15</v>
      </c>
      <c r="C22" s="42" t="s">
        <v>166</v>
      </c>
      <c r="D22" s="69">
        <v>12268756.1</v>
      </c>
      <c r="E22" s="69">
        <v>9516.3799999999992</v>
      </c>
      <c r="F22" s="69">
        <f t="shared" si="5"/>
        <v>12278272.48</v>
      </c>
      <c r="G22" s="69">
        <v>5163708.78</v>
      </c>
      <c r="H22" s="69">
        <v>5163708.78</v>
      </c>
      <c r="I22" s="69">
        <f t="shared" si="6"/>
        <v>7114563.7000000002</v>
      </c>
    </row>
    <row r="23" spans="1:9" ht="15">
      <c r="A23" s="34"/>
      <c r="B23" s="50" t="s">
        <v>16</v>
      </c>
      <c r="C23" s="42" t="s">
        <v>167</v>
      </c>
      <c r="D23" s="69">
        <v>558040</v>
      </c>
      <c r="E23" s="69">
        <v>-42200</v>
      </c>
      <c r="F23" s="69">
        <f t="shared" si="5"/>
        <v>515840</v>
      </c>
      <c r="G23" s="69">
        <v>72283.850000000006</v>
      </c>
      <c r="H23" s="69">
        <v>72283.850000000006</v>
      </c>
      <c r="I23" s="69">
        <f t="shared" si="6"/>
        <v>443556.15</v>
      </c>
    </row>
    <row r="24" spans="1:9" ht="15">
      <c r="A24" s="34"/>
      <c r="B24" s="50" t="s">
        <v>17</v>
      </c>
      <c r="C24" s="42" t="s">
        <v>168</v>
      </c>
      <c r="D24" s="69">
        <v>28650</v>
      </c>
      <c r="E24" s="69">
        <v>43100</v>
      </c>
      <c r="F24" s="69">
        <f t="shared" si="5"/>
        <v>71750</v>
      </c>
      <c r="G24" s="69">
        <v>44456.77</v>
      </c>
      <c r="H24" s="69">
        <v>44456.77</v>
      </c>
      <c r="I24" s="69">
        <f t="shared" si="6"/>
        <v>27293.230000000003</v>
      </c>
    </row>
    <row r="25" spans="1:9" ht="15">
      <c r="A25" s="34"/>
      <c r="B25" s="50" t="s">
        <v>18</v>
      </c>
      <c r="C25" s="42" t="s">
        <v>169</v>
      </c>
      <c r="D25" s="69">
        <v>473060</v>
      </c>
      <c r="E25" s="69">
        <v>-5460</v>
      </c>
      <c r="F25" s="69">
        <f t="shared" si="5"/>
        <v>467600</v>
      </c>
      <c r="G25" s="69">
        <v>234557.88</v>
      </c>
      <c r="H25" s="69">
        <v>234557.88</v>
      </c>
      <c r="I25" s="69">
        <f t="shared" si="6"/>
        <v>233042.12</v>
      </c>
    </row>
    <row r="26" spans="1:9" ht="15">
      <c r="A26" s="34"/>
      <c r="B26" s="50" t="s">
        <v>61</v>
      </c>
      <c r="C26" s="42" t="s">
        <v>170</v>
      </c>
      <c r="D26" s="69">
        <v>354140</v>
      </c>
      <c r="E26" s="69">
        <v>-1000</v>
      </c>
      <c r="F26" s="69">
        <f t="shared" si="5"/>
        <v>353140</v>
      </c>
      <c r="G26" s="69">
        <v>62479.16</v>
      </c>
      <c r="H26" s="69">
        <v>62479.16</v>
      </c>
      <c r="I26" s="69">
        <f t="shared" si="6"/>
        <v>290660.83999999997</v>
      </c>
    </row>
    <row r="27" spans="1:9" ht="15">
      <c r="A27" s="34"/>
      <c r="B27" s="50" t="s">
        <v>223</v>
      </c>
      <c r="C27" s="42" t="s">
        <v>171</v>
      </c>
      <c r="D27" s="69">
        <v>0</v>
      </c>
      <c r="E27" s="69">
        <v>0</v>
      </c>
      <c r="F27" s="69">
        <f t="shared" si="5"/>
        <v>0</v>
      </c>
      <c r="G27" s="69">
        <v>0</v>
      </c>
      <c r="H27" s="69">
        <v>0</v>
      </c>
      <c r="I27" s="69">
        <f t="shared" si="6"/>
        <v>0</v>
      </c>
    </row>
    <row r="28" spans="1:9" ht="15">
      <c r="A28" s="34"/>
      <c r="B28" s="50" t="s">
        <v>224</v>
      </c>
      <c r="C28" s="42" t="s">
        <v>172</v>
      </c>
      <c r="D28" s="69">
        <v>549886.22</v>
      </c>
      <c r="E28" s="69">
        <v>9000</v>
      </c>
      <c r="F28" s="69">
        <f t="shared" si="5"/>
        <v>558886.22</v>
      </c>
      <c r="G28" s="69">
        <v>146079.20000000001</v>
      </c>
      <c r="H28" s="69">
        <v>146079.20000000001</v>
      </c>
      <c r="I28" s="69">
        <f t="shared" si="6"/>
        <v>412807.01999999996</v>
      </c>
    </row>
    <row r="29" spans="1:9" ht="15">
      <c r="A29" s="38"/>
      <c r="B29" s="43" t="s">
        <v>230</v>
      </c>
      <c r="C29" s="44"/>
      <c r="D29" s="200">
        <f>SUM(D30:D38)</f>
        <v>10421599.140000001</v>
      </c>
      <c r="E29" s="200">
        <f t="shared" ref="E29:I29" si="7">SUM(E30:E38)</f>
        <v>-44872.399999999987</v>
      </c>
      <c r="F29" s="200">
        <f t="shared" si="7"/>
        <v>10376726.74</v>
      </c>
      <c r="G29" s="200">
        <f t="shared" si="7"/>
        <v>4635770.25</v>
      </c>
      <c r="H29" s="200">
        <f t="shared" si="7"/>
        <v>4391084.92</v>
      </c>
      <c r="I29" s="200">
        <f t="shared" si="7"/>
        <v>5740956.4900000012</v>
      </c>
    </row>
    <row r="30" spans="1:9" ht="15">
      <c r="A30" s="34"/>
      <c r="B30" s="50" t="s">
        <v>21</v>
      </c>
      <c r="C30" s="42" t="s">
        <v>173</v>
      </c>
      <c r="D30" s="69">
        <v>1617873</v>
      </c>
      <c r="E30" s="69">
        <v>-3048</v>
      </c>
      <c r="F30" s="69">
        <f t="shared" ref="F30:F38" si="8">+D30+E30</f>
        <v>1614825</v>
      </c>
      <c r="G30" s="69">
        <v>645915.42000000004</v>
      </c>
      <c r="H30" s="69">
        <v>588488.03</v>
      </c>
      <c r="I30" s="69">
        <f t="shared" si="6"/>
        <v>968909.58</v>
      </c>
    </row>
    <row r="31" spans="1:9" ht="15">
      <c r="A31" s="34"/>
      <c r="B31" s="50" t="s">
        <v>22</v>
      </c>
      <c r="C31" s="42" t="s">
        <v>174</v>
      </c>
      <c r="D31" s="69">
        <v>261320</v>
      </c>
      <c r="E31" s="69">
        <v>-2300</v>
      </c>
      <c r="F31" s="69">
        <f t="shared" si="8"/>
        <v>259020</v>
      </c>
      <c r="G31" s="69">
        <v>141347.26999999999</v>
      </c>
      <c r="H31" s="69">
        <v>141347.26999999999</v>
      </c>
      <c r="I31" s="69">
        <f t="shared" si="6"/>
        <v>117672.73000000001</v>
      </c>
    </row>
    <row r="32" spans="1:9" ht="15">
      <c r="A32" s="34"/>
      <c r="B32" s="50" t="s">
        <v>23</v>
      </c>
      <c r="C32" s="42" t="s">
        <v>175</v>
      </c>
      <c r="D32" s="69">
        <v>2943620</v>
      </c>
      <c r="E32" s="69">
        <v>-115400</v>
      </c>
      <c r="F32" s="69">
        <f t="shared" si="8"/>
        <v>2828220</v>
      </c>
      <c r="G32" s="69">
        <v>1259675.5</v>
      </c>
      <c r="H32" s="69">
        <v>1094106.54</v>
      </c>
      <c r="I32" s="69">
        <f t="shared" si="6"/>
        <v>1568544.5</v>
      </c>
    </row>
    <row r="33" spans="1:12" ht="15">
      <c r="A33" s="34"/>
      <c r="B33" s="50" t="s">
        <v>24</v>
      </c>
      <c r="C33" s="42" t="s">
        <v>176</v>
      </c>
      <c r="D33" s="69">
        <v>1246600</v>
      </c>
      <c r="E33" s="69">
        <v>230016.98</v>
      </c>
      <c r="F33" s="69">
        <f t="shared" si="8"/>
        <v>1476616.98</v>
      </c>
      <c r="G33" s="69">
        <v>768969.44</v>
      </c>
      <c r="H33" s="69">
        <v>768969.44</v>
      </c>
      <c r="I33" s="69">
        <f t="shared" si="6"/>
        <v>707647.54</v>
      </c>
    </row>
    <row r="34" spans="1:12" ht="15">
      <c r="A34" s="34"/>
      <c r="B34" s="50" t="s">
        <v>25</v>
      </c>
      <c r="C34" s="42" t="s">
        <v>177</v>
      </c>
      <c r="D34" s="69">
        <v>882270</v>
      </c>
      <c r="E34" s="69">
        <v>2300</v>
      </c>
      <c r="F34" s="69">
        <f t="shared" si="8"/>
        <v>884570</v>
      </c>
      <c r="G34" s="69">
        <v>233046.78</v>
      </c>
      <c r="H34" s="69">
        <v>233046.78</v>
      </c>
      <c r="I34" s="69">
        <f t="shared" si="6"/>
        <v>651523.22</v>
      </c>
    </row>
    <row r="35" spans="1:12" ht="15">
      <c r="A35" s="34"/>
      <c r="B35" s="50" t="s">
        <v>225</v>
      </c>
      <c r="C35" s="42" t="s">
        <v>178</v>
      </c>
      <c r="D35" s="69">
        <v>459000</v>
      </c>
      <c r="E35" s="69">
        <v>-110000</v>
      </c>
      <c r="F35" s="69">
        <f t="shared" si="8"/>
        <v>349000</v>
      </c>
      <c r="G35" s="69">
        <v>2460</v>
      </c>
      <c r="H35" s="69">
        <v>2460</v>
      </c>
      <c r="I35" s="69">
        <f>+F35-G35</f>
        <v>346540</v>
      </c>
    </row>
    <row r="36" spans="1:12" ht="15">
      <c r="A36" s="34"/>
      <c r="B36" s="50" t="s">
        <v>226</v>
      </c>
      <c r="C36" s="42" t="s">
        <v>179</v>
      </c>
      <c r="D36" s="69">
        <v>473450</v>
      </c>
      <c r="E36" s="69">
        <v>-1552</v>
      </c>
      <c r="F36" s="69">
        <f t="shared" si="8"/>
        <v>471898</v>
      </c>
      <c r="G36" s="69">
        <v>103801.09</v>
      </c>
      <c r="H36" s="69">
        <v>100512.11</v>
      </c>
      <c r="I36" s="69">
        <f t="shared" si="6"/>
        <v>368096.91000000003</v>
      </c>
    </row>
    <row r="37" spans="1:12" ht="15">
      <c r="A37" s="34"/>
      <c r="B37" s="50" t="s">
        <v>227</v>
      </c>
      <c r="C37" s="42" t="s">
        <v>180</v>
      </c>
      <c r="D37" s="69">
        <v>412500</v>
      </c>
      <c r="E37" s="69">
        <v>-45000</v>
      </c>
      <c r="F37" s="69">
        <f t="shared" si="8"/>
        <v>367500</v>
      </c>
      <c r="G37" s="69">
        <v>238316.1</v>
      </c>
      <c r="H37" s="69">
        <v>238316.1</v>
      </c>
      <c r="I37" s="69">
        <f t="shared" si="6"/>
        <v>129183.9</v>
      </c>
    </row>
    <row r="38" spans="1:12" ht="15">
      <c r="A38" s="34"/>
      <c r="B38" s="50" t="s">
        <v>228</v>
      </c>
      <c r="C38" s="42" t="s">
        <v>181</v>
      </c>
      <c r="D38" s="69">
        <v>2124966.14</v>
      </c>
      <c r="E38" s="69">
        <v>110.62</v>
      </c>
      <c r="F38" s="69">
        <f t="shared" si="8"/>
        <v>2125076.7600000002</v>
      </c>
      <c r="G38" s="69">
        <v>1242238.6499999999</v>
      </c>
      <c r="H38" s="69">
        <v>1223838.6499999999</v>
      </c>
      <c r="I38" s="69">
        <f t="shared" si="6"/>
        <v>882838.11000000034</v>
      </c>
    </row>
    <row r="39" spans="1:12" ht="15">
      <c r="A39" s="38"/>
      <c r="B39" s="43" t="s">
        <v>231</v>
      </c>
      <c r="C39" s="44"/>
      <c r="D39" s="200">
        <f>SUM(D40:D48)</f>
        <v>1229515288.3800001</v>
      </c>
      <c r="E39" s="200">
        <f t="shared" ref="E39:I39" si="9">SUM(E40:E48)</f>
        <v>900885975.6400001</v>
      </c>
      <c r="F39" s="200">
        <f t="shared" si="9"/>
        <v>2130401264.02</v>
      </c>
      <c r="G39" s="200">
        <f t="shared" si="9"/>
        <v>1720313248.0800002</v>
      </c>
      <c r="H39" s="200">
        <f t="shared" si="9"/>
        <v>1719598062.9000001</v>
      </c>
      <c r="I39" s="200">
        <f t="shared" si="9"/>
        <v>410088015.94</v>
      </c>
    </row>
    <row r="40" spans="1:12" ht="15">
      <c r="A40" s="34"/>
      <c r="B40" s="50" t="s">
        <v>26</v>
      </c>
      <c r="C40" s="42" t="s">
        <v>182</v>
      </c>
      <c r="D40" s="69">
        <v>0</v>
      </c>
      <c r="E40" s="69">
        <v>0</v>
      </c>
      <c r="F40" s="69">
        <f t="shared" ref="F40:F48" si="10">+D40+E40</f>
        <v>0</v>
      </c>
      <c r="G40" s="69">
        <v>0</v>
      </c>
      <c r="H40" s="69">
        <v>0</v>
      </c>
      <c r="I40" s="69">
        <f>+F40-G40</f>
        <v>0</v>
      </c>
    </row>
    <row r="41" spans="1:12" ht="15">
      <c r="A41" s="34"/>
      <c r="B41" s="50" t="s">
        <v>27</v>
      </c>
      <c r="C41" s="42" t="s">
        <v>183</v>
      </c>
      <c r="D41" s="69">
        <v>0</v>
      </c>
      <c r="E41" s="69">
        <v>0</v>
      </c>
      <c r="F41" s="69">
        <f t="shared" si="10"/>
        <v>0</v>
      </c>
      <c r="G41" s="69">
        <v>0</v>
      </c>
      <c r="H41" s="69">
        <v>0</v>
      </c>
      <c r="I41" s="69">
        <f t="shared" ref="I41:I82" si="11">+F41-G41</f>
        <v>0</v>
      </c>
    </row>
    <row r="42" spans="1:12" ht="15">
      <c r="A42" s="34"/>
      <c r="B42" s="50" t="s">
        <v>28</v>
      </c>
      <c r="C42" s="42" t="s">
        <v>184</v>
      </c>
      <c r="D42" s="69">
        <v>0</v>
      </c>
      <c r="E42" s="69">
        <v>0</v>
      </c>
      <c r="F42" s="69">
        <f t="shared" si="10"/>
        <v>0</v>
      </c>
      <c r="G42" s="69">
        <v>0</v>
      </c>
      <c r="H42" s="69">
        <v>0</v>
      </c>
      <c r="I42" s="69">
        <f t="shared" si="11"/>
        <v>0</v>
      </c>
    </row>
    <row r="43" spans="1:12" ht="15">
      <c r="A43" s="34"/>
      <c r="B43" s="50" t="s">
        <v>29</v>
      </c>
      <c r="C43" s="42" t="s">
        <v>185</v>
      </c>
      <c r="D43" s="69">
        <v>314000</v>
      </c>
      <c r="E43" s="69">
        <v>73483.62</v>
      </c>
      <c r="F43" s="69">
        <f t="shared" si="10"/>
        <v>387483.62</v>
      </c>
      <c r="G43" s="69">
        <v>344209.41</v>
      </c>
      <c r="H43" s="69">
        <v>336759.41</v>
      </c>
      <c r="I43" s="69">
        <f t="shared" si="11"/>
        <v>43274.210000000021</v>
      </c>
    </row>
    <row r="44" spans="1:12" ht="15">
      <c r="A44" s="34"/>
      <c r="B44" s="50" t="s">
        <v>30</v>
      </c>
      <c r="C44" s="42" t="s">
        <v>186</v>
      </c>
      <c r="D44" s="69">
        <f>1599938837.38-370737549</f>
        <v>1229201288.3800001</v>
      </c>
      <c r="E44" s="69">
        <f>1414627886.67-884552943.65+370737549</f>
        <v>900812492.0200001</v>
      </c>
      <c r="F44" s="69">
        <f>+D44+E44</f>
        <v>2130013780.4000001</v>
      </c>
      <c r="G44" s="69">
        <v>1719969038.6700001</v>
      </c>
      <c r="H44" s="69">
        <v>1719261303.49</v>
      </c>
      <c r="I44" s="69">
        <f t="shared" si="11"/>
        <v>410044741.73000002</v>
      </c>
      <c r="K44" s="62"/>
      <c r="L44" s="62"/>
    </row>
    <row r="45" spans="1:12" ht="15">
      <c r="A45" s="34"/>
      <c r="B45" s="50" t="s">
        <v>232</v>
      </c>
      <c r="C45" s="42" t="s">
        <v>187</v>
      </c>
      <c r="D45" s="69">
        <v>0</v>
      </c>
      <c r="E45" s="69">
        <v>0</v>
      </c>
      <c r="F45" s="69">
        <f t="shared" si="10"/>
        <v>0</v>
      </c>
      <c r="G45" s="69">
        <v>0</v>
      </c>
      <c r="H45" s="69">
        <v>0</v>
      </c>
      <c r="I45" s="69">
        <f t="shared" si="11"/>
        <v>0</v>
      </c>
    </row>
    <row r="46" spans="1:12" ht="15">
      <c r="A46" s="34"/>
      <c r="B46" s="50" t="s">
        <v>233</v>
      </c>
      <c r="C46" s="42" t="s">
        <v>188</v>
      </c>
      <c r="D46" s="69">
        <v>0</v>
      </c>
      <c r="E46" s="69">
        <v>0</v>
      </c>
      <c r="F46" s="69">
        <f t="shared" si="10"/>
        <v>0</v>
      </c>
      <c r="G46" s="69">
        <v>0</v>
      </c>
      <c r="H46" s="69">
        <v>0</v>
      </c>
      <c r="I46" s="69">
        <f t="shared" si="11"/>
        <v>0</v>
      </c>
    </row>
    <row r="47" spans="1:12" ht="15">
      <c r="A47" s="34"/>
      <c r="B47" s="50" t="s">
        <v>234</v>
      </c>
      <c r="C47" s="42" t="s">
        <v>189</v>
      </c>
      <c r="D47" s="69">
        <v>0</v>
      </c>
      <c r="E47" s="69">
        <v>0</v>
      </c>
      <c r="F47" s="69">
        <f t="shared" si="10"/>
        <v>0</v>
      </c>
      <c r="G47" s="69">
        <v>0</v>
      </c>
      <c r="H47" s="69">
        <v>0</v>
      </c>
      <c r="I47" s="69">
        <f t="shared" si="11"/>
        <v>0</v>
      </c>
    </row>
    <row r="48" spans="1:12" ht="15">
      <c r="A48" s="34"/>
      <c r="B48" s="50" t="s">
        <v>235</v>
      </c>
      <c r="C48" s="42" t="s">
        <v>190</v>
      </c>
      <c r="D48" s="69">
        <v>0</v>
      </c>
      <c r="E48" s="69">
        <v>0</v>
      </c>
      <c r="F48" s="69">
        <f t="shared" si="10"/>
        <v>0</v>
      </c>
      <c r="G48" s="69">
        <v>0</v>
      </c>
      <c r="H48" s="69">
        <v>0</v>
      </c>
      <c r="I48" s="69">
        <f t="shared" si="11"/>
        <v>0</v>
      </c>
    </row>
    <row r="49" spans="1:9" ht="15">
      <c r="A49" s="38"/>
      <c r="B49" s="43" t="s">
        <v>236</v>
      </c>
      <c r="C49" s="44"/>
      <c r="D49" s="200">
        <f>SUM(D50:D58)</f>
        <v>722250</v>
      </c>
      <c r="E49" s="200">
        <f t="shared" ref="E49:I49" si="12">SUM(E50:E58)</f>
        <v>0</v>
      </c>
      <c r="F49" s="200">
        <f t="shared" si="12"/>
        <v>722250</v>
      </c>
      <c r="G49" s="200">
        <f t="shared" si="12"/>
        <v>358414.76999999996</v>
      </c>
      <c r="H49" s="200">
        <f t="shared" si="12"/>
        <v>347394.76999999996</v>
      </c>
      <c r="I49" s="200">
        <f t="shared" si="12"/>
        <v>363835.23000000004</v>
      </c>
    </row>
    <row r="50" spans="1:9" ht="15">
      <c r="A50" s="34"/>
      <c r="B50" s="50" t="s">
        <v>84</v>
      </c>
      <c r="C50" s="42" t="s">
        <v>191</v>
      </c>
      <c r="D50" s="69">
        <v>559000</v>
      </c>
      <c r="E50" s="69">
        <v>-35400</v>
      </c>
      <c r="F50" s="69">
        <f t="shared" ref="F50:F58" si="13">+D50+E50</f>
        <v>523600</v>
      </c>
      <c r="G50" s="69">
        <v>288146.68</v>
      </c>
      <c r="H50" s="69">
        <v>277126.68</v>
      </c>
      <c r="I50" s="69">
        <f t="shared" si="11"/>
        <v>235453.32</v>
      </c>
    </row>
    <row r="51" spans="1:9" ht="15">
      <c r="A51" s="34"/>
      <c r="B51" s="50" t="s">
        <v>85</v>
      </c>
      <c r="C51" s="42" t="s">
        <v>192</v>
      </c>
      <c r="D51" s="69">
        <v>0</v>
      </c>
      <c r="E51" s="69">
        <v>0</v>
      </c>
      <c r="F51" s="69">
        <f t="shared" si="13"/>
        <v>0</v>
      </c>
      <c r="G51" s="69">
        <v>0</v>
      </c>
      <c r="H51" s="69">
        <v>0</v>
      </c>
      <c r="I51" s="69">
        <f t="shared" si="11"/>
        <v>0</v>
      </c>
    </row>
    <row r="52" spans="1:9" ht="15">
      <c r="A52" s="34"/>
      <c r="B52" s="50" t="s">
        <v>86</v>
      </c>
      <c r="C52" s="45" t="s">
        <v>193</v>
      </c>
      <c r="D52" s="69">
        <v>0</v>
      </c>
      <c r="E52" s="69">
        <v>0</v>
      </c>
      <c r="F52" s="69">
        <f t="shared" si="13"/>
        <v>0</v>
      </c>
      <c r="G52" s="69">
        <v>0</v>
      </c>
      <c r="H52" s="69">
        <v>0</v>
      </c>
      <c r="I52" s="69">
        <f t="shared" si="11"/>
        <v>0</v>
      </c>
    </row>
    <row r="53" spans="1:9" ht="15">
      <c r="A53" s="34"/>
      <c r="B53" s="50" t="s">
        <v>237</v>
      </c>
      <c r="C53" s="42" t="s">
        <v>194</v>
      </c>
      <c r="D53" s="69">
        <v>0</v>
      </c>
      <c r="E53" s="69">
        <v>0</v>
      </c>
      <c r="F53" s="69">
        <f t="shared" si="13"/>
        <v>0</v>
      </c>
      <c r="G53" s="69">
        <v>0</v>
      </c>
      <c r="H53" s="69">
        <v>0</v>
      </c>
      <c r="I53" s="69">
        <f t="shared" si="11"/>
        <v>0</v>
      </c>
    </row>
    <row r="54" spans="1:9" ht="15">
      <c r="A54" s="34"/>
      <c r="B54" s="50" t="s">
        <v>238</v>
      </c>
      <c r="C54" s="42" t="s">
        <v>195</v>
      </c>
      <c r="D54" s="69">
        <v>0</v>
      </c>
      <c r="E54" s="69">
        <v>0</v>
      </c>
      <c r="F54" s="69">
        <f t="shared" si="13"/>
        <v>0</v>
      </c>
      <c r="G54" s="69">
        <v>0</v>
      </c>
      <c r="H54" s="69">
        <v>0</v>
      </c>
      <c r="I54" s="69">
        <f t="shared" si="11"/>
        <v>0</v>
      </c>
    </row>
    <row r="55" spans="1:9" ht="15">
      <c r="A55" s="34"/>
      <c r="B55" s="50" t="s">
        <v>239</v>
      </c>
      <c r="C55" s="42" t="s">
        <v>196</v>
      </c>
      <c r="D55" s="69">
        <v>76000</v>
      </c>
      <c r="E55" s="69">
        <v>600</v>
      </c>
      <c r="F55" s="69">
        <f t="shared" si="13"/>
        <v>76600</v>
      </c>
      <c r="G55" s="69">
        <v>26904.73</v>
      </c>
      <c r="H55" s="69">
        <v>26904.73</v>
      </c>
      <c r="I55" s="69">
        <f t="shared" si="11"/>
        <v>49695.270000000004</v>
      </c>
    </row>
    <row r="56" spans="1:9" ht="15">
      <c r="A56" s="34"/>
      <c r="B56" s="50" t="s">
        <v>240</v>
      </c>
      <c r="C56" s="42" t="s">
        <v>197</v>
      </c>
      <c r="D56" s="69">
        <v>0</v>
      </c>
      <c r="E56" s="69">
        <v>0</v>
      </c>
      <c r="F56" s="69">
        <f t="shared" si="13"/>
        <v>0</v>
      </c>
      <c r="G56" s="69">
        <v>0</v>
      </c>
      <c r="H56" s="69">
        <v>0</v>
      </c>
      <c r="I56" s="69">
        <f t="shared" si="11"/>
        <v>0</v>
      </c>
    </row>
    <row r="57" spans="1:9" ht="15">
      <c r="A57" s="34"/>
      <c r="B57" s="50" t="s">
        <v>241</v>
      </c>
      <c r="C57" s="42" t="s">
        <v>198</v>
      </c>
      <c r="D57" s="69">
        <v>0</v>
      </c>
      <c r="E57" s="69">
        <v>0</v>
      </c>
      <c r="F57" s="69">
        <f t="shared" si="13"/>
        <v>0</v>
      </c>
      <c r="G57" s="69">
        <v>0</v>
      </c>
      <c r="H57" s="69">
        <v>0</v>
      </c>
      <c r="I57" s="69">
        <f t="shared" si="11"/>
        <v>0</v>
      </c>
    </row>
    <row r="58" spans="1:9" ht="15">
      <c r="A58" s="34"/>
      <c r="B58" s="50" t="s">
        <v>242</v>
      </c>
      <c r="C58" s="42" t="s">
        <v>199</v>
      </c>
      <c r="D58" s="69">
        <v>87250</v>
      </c>
      <c r="E58" s="69">
        <v>34800</v>
      </c>
      <c r="F58" s="69">
        <f t="shared" si="13"/>
        <v>122050</v>
      </c>
      <c r="G58" s="69">
        <v>43363.360000000001</v>
      </c>
      <c r="H58" s="69">
        <v>43363.360000000001</v>
      </c>
      <c r="I58" s="69">
        <f t="shared" si="11"/>
        <v>78686.64</v>
      </c>
    </row>
    <row r="59" spans="1:9" ht="15">
      <c r="A59" s="38"/>
      <c r="B59" s="43" t="s">
        <v>243</v>
      </c>
      <c r="C59" s="44"/>
      <c r="D59" s="200">
        <f>SUM(D60:D62)</f>
        <v>5120750</v>
      </c>
      <c r="E59" s="200">
        <f t="shared" ref="E59:I59" si="14">SUM(E60:E62)</f>
        <v>1959000</v>
      </c>
      <c r="F59" s="200">
        <f t="shared" si="14"/>
        <v>7079750</v>
      </c>
      <c r="G59" s="200">
        <f t="shared" si="14"/>
        <v>0</v>
      </c>
      <c r="H59" s="200">
        <f t="shared" si="14"/>
        <v>0</v>
      </c>
      <c r="I59" s="200">
        <f t="shared" si="14"/>
        <v>7079750</v>
      </c>
    </row>
    <row r="60" spans="1:9" ht="15">
      <c r="A60" s="34"/>
      <c r="B60" s="50" t="s">
        <v>32</v>
      </c>
      <c r="C60" s="42" t="s">
        <v>200</v>
      </c>
      <c r="D60" s="69">
        <v>0</v>
      </c>
      <c r="E60" s="69">
        <v>0</v>
      </c>
      <c r="F60" s="69">
        <f>+D60+E60</f>
        <v>0</v>
      </c>
      <c r="G60" s="69">
        <v>0</v>
      </c>
      <c r="H60" s="69">
        <v>0</v>
      </c>
      <c r="I60" s="69">
        <f t="shared" si="11"/>
        <v>0</v>
      </c>
    </row>
    <row r="61" spans="1:9" ht="15">
      <c r="A61" s="34"/>
      <c r="B61" s="50" t="s">
        <v>33</v>
      </c>
      <c r="C61" s="42" t="s">
        <v>201</v>
      </c>
      <c r="D61" s="69">
        <v>5120750</v>
      </c>
      <c r="E61" s="69">
        <v>1959000</v>
      </c>
      <c r="F61" s="69">
        <f>+D61+E61</f>
        <v>7079750</v>
      </c>
      <c r="G61" s="69">
        <v>0</v>
      </c>
      <c r="H61" s="69">
        <v>0</v>
      </c>
      <c r="I61" s="69">
        <f t="shared" si="11"/>
        <v>7079750</v>
      </c>
    </row>
    <row r="62" spans="1:9" ht="15">
      <c r="A62" s="34"/>
      <c r="B62" s="50" t="s">
        <v>90</v>
      </c>
      <c r="C62" s="42" t="s">
        <v>202</v>
      </c>
      <c r="D62" s="69">
        <v>0</v>
      </c>
      <c r="E62" s="69">
        <v>0</v>
      </c>
      <c r="F62" s="69">
        <f t="shared" ref="F62" si="15">+D62+E62</f>
        <v>0</v>
      </c>
      <c r="G62" s="69">
        <v>0</v>
      </c>
      <c r="H62" s="69">
        <v>0</v>
      </c>
      <c r="I62" s="69">
        <f t="shared" si="11"/>
        <v>0</v>
      </c>
    </row>
    <row r="63" spans="1:9" ht="15">
      <c r="A63" s="38"/>
      <c r="B63" s="43" t="s">
        <v>244</v>
      </c>
      <c r="C63" s="44"/>
      <c r="D63" s="200">
        <f>SUM(D64:D70)</f>
        <v>0</v>
      </c>
      <c r="E63" s="200">
        <f t="shared" ref="E63:I63" si="16">SUM(E64:E70)</f>
        <v>0</v>
      </c>
      <c r="F63" s="200">
        <f t="shared" si="16"/>
        <v>0</v>
      </c>
      <c r="G63" s="200">
        <f t="shared" si="16"/>
        <v>0</v>
      </c>
      <c r="H63" s="200">
        <f t="shared" si="16"/>
        <v>0</v>
      </c>
      <c r="I63" s="200">
        <f t="shared" si="16"/>
        <v>0</v>
      </c>
    </row>
    <row r="64" spans="1:9" ht="15">
      <c r="A64" s="34"/>
      <c r="B64" s="50" t="s">
        <v>35</v>
      </c>
      <c r="C64" s="42" t="s">
        <v>203</v>
      </c>
      <c r="D64" s="69">
        <v>0</v>
      </c>
      <c r="E64" s="69">
        <v>0</v>
      </c>
      <c r="F64" s="69">
        <f>+D64+E64</f>
        <v>0</v>
      </c>
      <c r="G64" s="69">
        <v>0</v>
      </c>
      <c r="H64" s="69">
        <v>0</v>
      </c>
      <c r="I64" s="69">
        <f t="shared" si="11"/>
        <v>0</v>
      </c>
    </row>
    <row r="65" spans="1:9" ht="15">
      <c r="A65" s="34"/>
      <c r="B65" s="50" t="s">
        <v>36</v>
      </c>
      <c r="C65" s="42" t="s">
        <v>204</v>
      </c>
      <c r="D65" s="69">
        <v>0</v>
      </c>
      <c r="E65" s="69">
        <v>0</v>
      </c>
      <c r="F65" s="69">
        <f t="shared" ref="F65:F70" si="17">+D65+E65</f>
        <v>0</v>
      </c>
      <c r="G65" s="69">
        <v>0</v>
      </c>
      <c r="H65" s="69">
        <v>0</v>
      </c>
      <c r="I65" s="69">
        <f t="shared" si="11"/>
        <v>0</v>
      </c>
    </row>
    <row r="66" spans="1:9" ht="15">
      <c r="A66" s="34"/>
      <c r="B66" s="50" t="s">
        <v>37</v>
      </c>
      <c r="C66" s="42" t="s">
        <v>205</v>
      </c>
      <c r="D66" s="69">
        <v>0</v>
      </c>
      <c r="E66" s="69">
        <v>0</v>
      </c>
      <c r="F66" s="69">
        <f t="shared" si="17"/>
        <v>0</v>
      </c>
      <c r="G66" s="69">
        <v>0</v>
      </c>
      <c r="H66" s="69">
        <v>0</v>
      </c>
      <c r="I66" s="69">
        <f t="shared" si="11"/>
        <v>0</v>
      </c>
    </row>
    <row r="67" spans="1:9" ht="15">
      <c r="A67" s="34"/>
      <c r="B67" s="50" t="s">
        <v>38</v>
      </c>
      <c r="C67" s="42" t="s">
        <v>206</v>
      </c>
      <c r="D67" s="69">
        <v>0</v>
      </c>
      <c r="E67" s="69">
        <v>0</v>
      </c>
      <c r="F67" s="69">
        <f t="shared" si="17"/>
        <v>0</v>
      </c>
      <c r="G67" s="69">
        <v>0</v>
      </c>
      <c r="H67" s="69">
        <v>0</v>
      </c>
      <c r="I67" s="69">
        <f t="shared" si="11"/>
        <v>0</v>
      </c>
    </row>
    <row r="68" spans="1:9" ht="15">
      <c r="A68" s="34"/>
      <c r="B68" s="50" t="s">
        <v>245</v>
      </c>
      <c r="C68" s="42" t="s">
        <v>207</v>
      </c>
      <c r="D68" s="69">
        <v>0</v>
      </c>
      <c r="E68" s="69">
        <v>0</v>
      </c>
      <c r="F68" s="69">
        <f t="shared" si="17"/>
        <v>0</v>
      </c>
      <c r="G68" s="69">
        <v>0</v>
      </c>
      <c r="H68" s="69">
        <v>0</v>
      </c>
      <c r="I68" s="69">
        <f t="shared" si="11"/>
        <v>0</v>
      </c>
    </row>
    <row r="69" spans="1:9" ht="15">
      <c r="A69" s="34"/>
      <c r="B69" s="50" t="s">
        <v>246</v>
      </c>
      <c r="C69" s="42" t="s">
        <v>208</v>
      </c>
      <c r="D69" s="69">
        <v>0</v>
      </c>
      <c r="E69" s="69">
        <v>0</v>
      </c>
      <c r="F69" s="69">
        <f t="shared" si="17"/>
        <v>0</v>
      </c>
      <c r="G69" s="69">
        <v>0</v>
      </c>
      <c r="H69" s="69">
        <v>0</v>
      </c>
      <c r="I69" s="69">
        <f t="shared" si="11"/>
        <v>0</v>
      </c>
    </row>
    <row r="70" spans="1:9" ht="15">
      <c r="A70" s="34"/>
      <c r="B70" s="50" t="s">
        <v>247</v>
      </c>
      <c r="C70" s="42" t="s">
        <v>209</v>
      </c>
      <c r="D70" s="69">
        <v>0</v>
      </c>
      <c r="E70" s="69">
        <v>0</v>
      </c>
      <c r="F70" s="69">
        <f t="shared" si="17"/>
        <v>0</v>
      </c>
      <c r="G70" s="69">
        <v>0</v>
      </c>
      <c r="H70" s="69">
        <v>0</v>
      </c>
      <c r="I70" s="69">
        <f t="shared" si="11"/>
        <v>0</v>
      </c>
    </row>
    <row r="71" spans="1:9" ht="15">
      <c r="A71" s="38"/>
      <c r="B71" s="43" t="s">
        <v>248</v>
      </c>
      <c r="C71" s="44"/>
      <c r="D71" s="200">
        <f>SUM(D72:D74)</f>
        <v>0</v>
      </c>
      <c r="E71" s="200">
        <f t="shared" ref="E71:I71" si="18">SUM(E72:E74)</f>
        <v>0</v>
      </c>
      <c r="F71" s="200">
        <f t="shared" si="18"/>
        <v>0</v>
      </c>
      <c r="G71" s="200">
        <f t="shared" si="18"/>
        <v>0</v>
      </c>
      <c r="H71" s="200">
        <f t="shared" si="18"/>
        <v>0</v>
      </c>
      <c r="I71" s="200">
        <f t="shared" si="18"/>
        <v>0</v>
      </c>
    </row>
    <row r="72" spans="1:9" ht="15">
      <c r="A72" s="34"/>
      <c r="B72" s="50" t="s">
        <v>103</v>
      </c>
      <c r="C72" s="42" t="s">
        <v>210</v>
      </c>
      <c r="D72" s="69">
        <v>0</v>
      </c>
      <c r="E72" s="69">
        <v>0</v>
      </c>
      <c r="F72" s="69">
        <f>+D72+E72</f>
        <v>0</v>
      </c>
      <c r="G72" s="69">
        <v>0</v>
      </c>
      <c r="H72" s="69">
        <v>0</v>
      </c>
      <c r="I72" s="69">
        <f t="shared" si="11"/>
        <v>0</v>
      </c>
    </row>
    <row r="73" spans="1:9" ht="15">
      <c r="A73" s="34"/>
      <c r="B73" s="50" t="s">
        <v>104</v>
      </c>
      <c r="C73" s="42" t="s">
        <v>211</v>
      </c>
      <c r="D73" s="69">
        <v>0</v>
      </c>
      <c r="E73" s="69">
        <v>0</v>
      </c>
      <c r="F73" s="69">
        <f t="shared" ref="F73:F74" si="19">+D73+E73</f>
        <v>0</v>
      </c>
      <c r="G73" s="69">
        <v>0</v>
      </c>
      <c r="H73" s="69">
        <v>0</v>
      </c>
      <c r="I73" s="69">
        <f t="shared" si="11"/>
        <v>0</v>
      </c>
    </row>
    <row r="74" spans="1:9" ht="15">
      <c r="A74" s="34"/>
      <c r="B74" s="50" t="s">
        <v>105</v>
      </c>
      <c r="C74" s="42" t="s">
        <v>212</v>
      </c>
      <c r="D74" s="69">
        <v>0</v>
      </c>
      <c r="E74" s="69">
        <v>0</v>
      </c>
      <c r="F74" s="69">
        <f t="shared" si="19"/>
        <v>0</v>
      </c>
      <c r="G74" s="69">
        <v>0</v>
      </c>
      <c r="H74" s="69">
        <v>0</v>
      </c>
      <c r="I74" s="69">
        <f t="shared" si="11"/>
        <v>0</v>
      </c>
    </row>
    <row r="75" spans="1:9" ht="15">
      <c r="A75" s="38"/>
      <c r="B75" s="43" t="s">
        <v>249</v>
      </c>
      <c r="C75" s="44"/>
      <c r="D75" s="200">
        <f>SUM(D76:D82)</f>
        <v>0</v>
      </c>
      <c r="E75" s="200">
        <f t="shared" ref="E75:I75" si="20">SUM(E76:E82)</f>
        <v>59532710.829999998</v>
      </c>
      <c r="F75" s="200">
        <f t="shared" si="20"/>
        <v>59532710.829999998</v>
      </c>
      <c r="G75" s="200">
        <f t="shared" si="20"/>
        <v>59532710.829999998</v>
      </c>
      <c r="H75" s="200">
        <f t="shared" si="20"/>
        <v>59532710.829999998</v>
      </c>
      <c r="I75" s="200">
        <f t="shared" si="20"/>
        <v>0</v>
      </c>
    </row>
    <row r="76" spans="1:9" ht="15">
      <c r="A76" s="34"/>
      <c r="B76" s="50" t="s">
        <v>250</v>
      </c>
      <c r="C76" s="42" t="s">
        <v>213</v>
      </c>
      <c r="D76" s="69">
        <v>0</v>
      </c>
      <c r="E76" s="69">
        <v>0</v>
      </c>
      <c r="F76" s="69">
        <f>+D76+E76</f>
        <v>0</v>
      </c>
      <c r="G76" s="69">
        <v>0</v>
      </c>
      <c r="H76" s="69">
        <v>0</v>
      </c>
      <c r="I76" s="69">
        <f t="shared" si="11"/>
        <v>0</v>
      </c>
    </row>
    <row r="77" spans="1:9" ht="15">
      <c r="A77" s="34"/>
      <c r="B77" s="50" t="s">
        <v>251</v>
      </c>
      <c r="C77" s="42" t="s">
        <v>214</v>
      </c>
      <c r="D77" s="69">
        <v>0</v>
      </c>
      <c r="E77" s="69">
        <v>49411710.829999998</v>
      </c>
      <c r="F77" s="69">
        <f t="shared" ref="F77:F82" si="21">+D77+E77</f>
        <v>49411710.829999998</v>
      </c>
      <c r="G77" s="69">
        <v>49411710.829999998</v>
      </c>
      <c r="H77" s="69">
        <v>49411710.829999998</v>
      </c>
      <c r="I77" s="69">
        <f t="shared" si="11"/>
        <v>0</v>
      </c>
    </row>
    <row r="78" spans="1:9" ht="15">
      <c r="A78" s="34"/>
      <c r="B78" s="50" t="s">
        <v>252</v>
      </c>
      <c r="C78" s="42" t="s">
        <v>215</v>
      </c>
      <c r="D78" s="69">
        <v>0</v>
      </c>
      <c r="E78" s="69">
        <v>10121000</v>
      </c>
      <c r="F78" s="69">
        <f t="shared" si="21"/>
        <v>10121000</v>
      </c>
      <c r="G78" s="69">
        <v>10121000</v>
      </c>
      <c r="H78" s="69">
        <v>10121000</v>
      </c>
      <c r="I78" s="69">
        <f t="shared" si="11"/>
        <v>0</v>
      </c>
    </row>
    <row r="79" spans="1:9" ht="15">
      <c r="A79" s="34"/>
      <c r="B79" s="50" t="s">
        <v>253</v>
      </c>
      <c r="C79" s="42" t="s">
        <v>216</v>
      </c>
      <c r="D79" s="69">
        <v>0</v>
      </c>
      <c r="E79" s="69">
        <v>0</v>
      </c>
      <c r="F79" s="69">
        <f t="shared" si="21"/>
        <v>0</v>
      </c>
      <c r="G79" s="69">
        <v>0</v>
      </c>
      <c r="H79" s="69">
        <v>0</v>
      </c>
      <c r="I79" s="69">
        <f t="shared" si="11"/>
        <v>0</v>
      </c>
    </row>
    <row r="80" spans="1:9" ht="15">
      <c r="A80" s="34"/>
      <c r="B80" s="50" t="s">
        <v>254</v>
      </c>
      <c r="C80" s="42" t="s">
        <v>217</v>
      </c>
      <c r="D80" s="69">
        <v>0</v>
      </c>
      <c r="E80" s="69">
        <v>0</v>
      </c>
      <c r="F80" s="69">
        <f t="shared" si="21"/>
        <v>0</v>
      </c>
      <c r="G80" s="69">
        <v>0</v>
      </c>
      <c r="H80" s="69">
        <v>0</v>
      </c>
      <c r="I80" s="69">
        <f t="shared" si="11"/>
        <v>0</v>
      </c>
    </row>
    <row r="81" spans="1:9" ht="15">
      <c r="A81" s="34"/>
      <c r="B81" s="50" t="s">
        <v>255</v>
      </c>
      <c r="C81" s="42" t="s">
        <v>218</v>
      </c>
      <c r="D81" s="69">
        <v>0</v>
      </c>
      <c r="E81" s="69">
        <v>0</v>
      </c>
      <c r="F81" s="69">
        <f t="shared" si="21"/>
        <v>0</v>
      </c>
      <c r="G81" s="69">
        <v>0</v>
      </c>
      <c r="H81" s="69">
        <v>0</v>
      </c>
      <c r="I81" s="69">
        <f t="shared" si="11"/>
        <v>0</v>
      </c>
    </row>
    <row r="82" spans="1:9" ht="15">
      <c r="A82" s="34"/>
      <c r="B82" s="51" t="s">
        <v>256</v>
      </c>
      <c r="C82" s="46" t="s">
        <v>219</v>
      </c>
      <c r="D82" s="69">
        <v>0</v>
      </c>
      <c r="E82" s="69">
        <v>0</v>
      </c>
      <c r="F82" s="69">
        <f t="shared" si="21"/>
        <v>0</v>
      </c>
      <c r="G82" s="69">
        <v>0</v>
      </c>
      <c r="H82" s="69">
        <v>0</v>
      </c>
      <c r="I82" s="69">
        <f t="shared" si="11"/>
        <v>0</v>
      </c>
    </row>
    <row r="83" spans="1:9" ht="15">
      <c r="A83" s="34"/>
      <c r="B83" s="35" t="s">
        <v>257</v>
      </c>
      <c r="C83" s="36"/>
      <c r="D83" s="37">
        <f>+D84+D92+D102+D112+D122+D132+D136+D144+D148</f>
        <v>370737549</v>
      </c>
      <c r="E83" s="37">
        <f t="shared" ref="E83:I83" si="22">+E84+E92+E102+E112+E122+E132+E136+E144+E148</f>
        <v>-370737549</v>
      </c>
      <c r="F83" s="37">
        <f t="shared" si="22"/>
        <v>0</v>
      </c>
      <c r="G83" s="37">
        <f t="shared" si="22"/>
        <v>0</v>
      </c>
      <c r="H83" s="37">
        <f t="shared" si="22"/>
        <v>0</v>
      </c>
      <c r="I83" s="37">
        <f t="shared" si="22"/>
        <v>0</v>
      </c>
    </row>
    <row r="84" spans="1:9" ht="15">
      <c r="A84" s="38"/>
      <c r="B84" s="39" t="s">
        <v>221</v>
      </c>
      <c r="C84" s="40"/>
      <c r="D84" s="41">
        <f>SUM(D85:D91)</f>
        <v>0</v>
      </c>
      <c r="E84" s="41">
        <f t="shared" ref="E84:I84" si="23">SUM(E85:E91)</f>
        <v>0</v>
      </c>
      <c r="F84" s="41">
        <f t="shared" si="23"/>
        <v>0</v>
      </c>
      <c r="G84" s="41">
        <f t="shared" si="23"/>
        <v>0</v>
      </c>
      <c r="H84" s="41">
        <f t="shared" si="23"/>
        <v>0</v>
      </c>
      <c r="I84" s="41">
        <f t="shared" si="23"/>
        <v>0</v>
      </c>
    </row>
    <row r="85" spans="1:9" ht="15">
      <c r="A85" s="34"/>
      <c r="B85" s="50" t="s">
        <v>6</v>
      </c>
      <c r="C85" s="42" t="s">
        <v>157</v>
      </c>
      <c r="D85" s="69">
        <v>0</v>
      </c>
      <c r="E85" s="69">
        <v>0</v>
      </c>
      <c r="F85" s="69">
        <f>+D85+E85</f>
        <v>0</v>
      </c>
      <c r="G85" s="69">
        <v>0</v>
      </c>
      <c r="H85" s="69">
        <v>0</v>
      </c>
      <c r="I85" s="69">
        <f t="shared" ref="I85:I149" si="24">+F85-G85</f>
        <v>0</v>
      </c>
    </row>
    <row r="86" spans="1:9" ht="15">
      <c r="A86" s="34"/>
      <c r="B86" s="50" t="s">
        <v>7</v>
      </c>
      <c r="C86" s="42" t="s">
        <v>158</v>
      </c>
      <c r="D86" s="69">
        <v>0</v>
      </c>
      <c r="E86" s="69">
        <v>0</v>
      </c>
      <c r="F86" s="69">
        <f t="shared" ref="F86:F137" si="25">+D86+E86</f>
        <v>0</v>
      </c>
      <c r="G86" s="69">
        <v>0</v>
      </c>
      <c r="H86" s="69">
        <v>0</v>
      </c>
      <c r="I86" s="69">
        <f t="shared" si="24"/>
        <v>0</v>
      </c>
    </row>
    <row r="87" spans="1:9" ht="15">
      <c r="A87" s="34"/>
      <c r="B87" s="50" t="s">
        <v>8</v>
      </c>
      <c r="C87" s="42" t="s">
        <v>159</v>
      </c>
      <c r="D87" s="69">
        <v>0</v>
      </c>
      <c r="E87" s="69">
        <v>0</v>
      </c>
      <c r="F87" s="69">
        <f t="shared" si="25"/>
        <v>0</v>
      </c>
      <c r="G87" s="69">
        <v>0</v>
      </c>
      <c r="H87" s="69">
        <v>0</v>
      </c>
      <c r="I87" s="69">
        <f t="shared" si="24"/>
        <v>0</v>
      </c>
    </row>
    <row r="88" spans="1:9" ht="15">
      <c r="A88" s="34"/>
      <c r="B88" s="50" t="s">
        <v>9</v>
      </c>
      <c r="C88" s="42" t="s">
        <v>160</v>
      </c>
      <c r="D88" s="69">
        <v>0</v>
      </c>
      <c r="E88" s="69">
        <v>0</v>
      </c>
      <c r="F88" s="69">
        <f t="shared" si="25"/>
        <v>0</v>
      </c>
      <c r="G88" s="69">
        <v>0</v>
      </c>
      <c r="H88" s="69">
        <v>0</v>
      </c>
      <c r="I88" s="69">
        <f t="shared" si="24"/>
        <v>0</v>
      </c>
    </row>
    <row r="89" spans="1:9" ht="15">
      <c r="A89" s="34"/>
      <c r="B89" s="50" t="s">
        <v>10</v>
      </c>
      <c r="C89" s="42" t="s">
        <v>161</v>
      </c>
      <c r="D89" s="69">
        <v>0</v>
      </c>
      <c r="E89" s="69">
        <v>0</v>
      </c>
      <c r="F89" s="69">
        <f t="shared" si="25"/>
        <v>0</v>
      </c>
      <c r="G89" s="69">
        <v>0</v>
      </c>
      <c r="H89" s="69">
        <v>0</v>
      </c>
      <c r="I89" s="69">
        <f t="shared" si="24"/>
        <v>0</v>
      </c>
    </row>
    <row r="90" spans="1:9" ht="15">
      <c r="A90" s="34"/>
      <c r="B90" s="50" t="s">
        <v>11</v>
      </c>
      <c r="C90" s="42" t="s">
        <v>162</v>
      </c>
      <c r="D90" s="69">
        <v>0</v>
      </c>
      <c r="E90" s="69">
        <v>0</v>
      </c>
      <c r="F90" s="69">
        <f t="shared" si="25"/>
        <v>0</v>
      </c>
      <c r="G90" s="69">
        <v>0</v>
      </c>
      <c r="H90" s="69">
        <v>0</v>
      </c>
      <c r="I90" s="69">
        <f t="shared" si="24"/>
        <v>0</v>
      </c>
    </row>
    <row r="91" spans="1:9" ht="15">
      <c r="A91" s="34"/>
      <c r="B91" s="50" t="s">
        <v>12</v>
      </c>
      <c r="C91" s="42" t="s">
        <v>163</v>
      </c>
      <c r="D91" s="69">
        <v>0</v>
      </c>
      <c r="E91" s="69">
        <v>0</v>
      </c>
      <c r="F91" s="69">
        <f t="shared" si="25"/>
        <v>0</v>
      </c>
      <c r="G91" s="69">
        <v>0</v>
      </c>
      <c r="H91" s="69">
        <v>0</v>
      </c>
      <c r="I91" s="69">
        <f t="shared" si="24"/>
        <v>0</v>
      </c>
    </row>
    <row r="92" spans="1:9" ht="15">
      <c r="A92" s="38"/>
      <c r="B92" s="43" t="s">
        <v>229</v>
      </c>
      <c r="C92" s="44"/>
      <c r="D92" s="200">
        <f>SUM(D93:D101)</f>
        <v>0</v>
      </c>
      <c r="E92" s="200">
        <f t="shared" ref="E92:I92" si="26">SUM(E93:E101)</f>
        <v>0</v>
      </c>
      <c r="F92" s="200">
        <f t="shared" si="26"/>
        <v>0</v>
      </c>
      <c r="G92" s="200">
        <f t="shared" si="26"/>
        <v>0</v>
      </c>
      <c r="H92" s="200">
        <f t="shared" si="26"/>
        <v>0</v>
      </c>
      <c r="I92" s="200">
        <f t="shared" si="26"/>
        <v>0</v>
      </c>
    </row>
    <row r="93" spans="1:9" ht="15">
      <c r="A93" s="34"/>
      <c r="B93" s="50" t="s">
        <v>13</v>
      </c>
      <c r="C93" s="42" t="s">
        <v>164</v>
      </c>
      <c r="D93" s="69">
        <v>0</v>
      </c>
      <c r="E93" s="69">
        <v>0</v>
      </c>
      <c r="F93" s="69">
        <f t="shared" si="25"/>
        <v>0</v>
      </c>
      <c r="G93" s="69">
        <v>0</v>
      </c>
      <c r="H93" s="69">
        <v>0</v>
      </c>
      <c r="I93" s="69">
        <f t="shared" si="24"/>
        <v>0</v>
      </c>
    </row>
    <row r="94" spans="1:9" ht="15">
      <c r="A94" s="34"/>
      <c r="B94" s="50" t="s">
        <v>14</v>
      </c>
      <c r="C94" s="42" t="s">
        <v>165</v>
      </c>
      <c r="D94" s="69">
        <v>0</v>
      </c>
      <c r="E94" s="69">
        <v>0</v>
      </c>
      <c r="F94" s="69">
        <f t="shared" si="25"/>
        <v>0</v>
      </c>
      <c r="G94" s="69">
        <v>0</v>
      </c>
      <c r="H94" s="69">
        <v>0</v>
      </c>
      <c r="I94" s="69">
        <f t="shared" si="24"/>
        <v>0</v>
      </c>
    </row>
    <row r="95" spans="1:9" ht="15">
      <c r="A95" s="34"/>
      <c r="B95" s="50" t="s">
        <v>15</v>
      </c>
      <c r="C95" s="42" t="s">
        <v>166</v>
      </c>
      <c r="D95" s="69">
        <v>0</v>
      </c>
      <c r="E95" s="69">
        <v>0</v>
      </c>
      <c r="F95" s="69">
        <f t="shared" si="25"/>
        <v>0</v>
      </c>
      <c r="G95" s="69">
        <v>0</v>
      </c>
      <c r="H95" s="69">
        <v>0</v>
      </c>
      <c r="I95" s="69">
        <f t="shared" si="24"/>
        <v>0</v>
      </c>
    </row>
    <row r="96" spans="1:9" ht="15">
      <c r="A96" s="34"/>
      <c r="B96" s="50" t="s">
        <v>16</v>
      </c>
      <c r="C96" s="42" t="s">
        <v>167</v>
      </c>
      <c r="D96" s="69">
        <v>0</v>
      </c>
      <c r="E96" s="69">
        <v>0</v>
      </c>
      <c r="F96" s="69">
        <f t="shared" si="25"/>
        <v>0</v>
      </c>
      <c r="G96" s="69">
        <v>0</v>
      </c>
      <c r="H96" s="69">
        <v>0</v>
      </c>
      <c r="I96" s="69">
        <f t="shared" si="24"/>
        <v>0</v>
      </c>
    </row>
    <row r="97" spans="1:9" ht="15">
      <c r="A97" s="34"/>
      <c r="B97" s="50" t="s">
        <v>17</v>
      </c>
      <c r="C97" s="42" t="s">
        <v>168</v>
      </c>
      <c r="D97" s="69">
        <v>0</v>
      </c>
      <c r="E97" s="69">
        <v>0</v>
      </c>
      <c r="F97" s="69">
        <f t="shared" si="25"/>
        <v>0</v>
      </c>
      <c r="G97" s="69">
        <v>0</v>
      </c>
      <c r="H97" s="69">
        <v>0</v>
      </c>
      <c r="I97" s="69">
        <f t="shared" si="24"/>
        <v>0</v>
      </c>
    </row>
    <row r="98" spans="1:9" ht="15">
      <c r="A98" s="34"/>
      <c r="B98" s="50" t="s">
        <v>18</v>
      </c>
      <c r="C98" s="42" t="s">
        <v>169</v>
      </c>
      <c r="D98" s="69">
        <v>0</v>
      </c>
      <c r="E98" s="69">
        <v>0</v>
      </c>
      <c r="F98" s="69">
        <f t="shared" si="25"/>
        <v>0</v>
      </c>
      <c r="G98" s="69">
        <v>0</v>
      </c>
      <c r="H98" s="69">
        <v>0</v>
      </c>
      <c r="I98" s="69">
        <f t="shared" si="24"/>
        <v>0</v>
      </c>
    </row>
    <row r="99" spans="1:9" ht="15">
      <c r="A99" s="34"/>
      <c r="B99" s="50" t="s">
        <v>61</v>
      </c>
      <c r="C99" s="42" t="s">
        <v>170</v>
      </c>
      <c r="D99" s="69">
        <v>0</v>
      </c>
      <c r="E99" s="69">
        <v>0</v>
      </c>
      <c r="F99" s="69">
        <f t="shared" si="25"/>
        <v>0</v>
      </c>
      <c r="G99" s="69">
        <v>0</v>
      </c>
      <c r="H99" s="69">
        <v>0</v>
      </c>
      <c r="I99" s="69">
        <f t="shared" si="24"/>
        <v>0</v>
      </c>
    </row>
    <row r="100" spans="1:9" ht="15">
      <c r="A100" s="34"/>
      <c r="B100" s="50" t="s">
        <v>223</v>
      </c>
      <c r="C100" s="42" t="s">
        <v>171</v>
      </c>
      <c r="D100" s="69">
        <v>0</v>
      </c>
      <c r="E100" s="69">
        <v>0</v>
      </c>
      <c r="F100" s="69">
        <f t="shared" si="25"/>
        <v>0</v>
      </c>
      <c r="G100" s="69">
        <v>0</v>
      </c>
      <c r="H100" s="69">
        <v>0</v>
      </c>
      <c r="I100" s="69">
        <f t="shared" si="24"/>
        <v>0</v>
      </c>
    </row>
    <row r="101" spans="1:9" ht="15">
      <c r="A101" s="34"/>
      <c r="B101" s="50" t="s">
        <v>224</v>
      </c>
      <c r="C101" s="42" t="s">
        <v>172</v>
      </c>
      <c r="D101" s="69">
        <v>0</v>
      </c>
      <c r="E101" s="69">
        <v>0</v>
      </c>
      <c r="F101" s="69">
        <f t="shared" si="25"/>
        <v>0</v>
      </c>
      <c r="G101" s="69">
        <v>0</v>
      </c>
      <c r="H101" s="69">
        <v>0</v>
      </c>
      <c r="I101" s="69">
        <f t="shared" si="24"/>
        <v>0</v>
      </c>
    </row>
    <row r="102" spans="1:9" ht="15">
      <c r="A102" s="38"/>
      <c r="B102" s="43" t="s">
        <v>230</v>
      </c>
      <c r="C102" s="44"/>
      <c r="D102" s="200">
        <f>SUM(D103:D111)</f>
        <v>0</v>
      </c>
      <c r="E102" s="200">
        <f t="shared" ref="E102:I102" si="27">SUM(E103:E111)</f>
        <v>0</v>
      </c>
      <c r="F102" s="200">
        <f t="shared" si="27"/>
        <v>0</v>
      </c>
      <c r="G102" s="200">
        <f t="shared" si="27"/>
        <v>0</v>
      </c>
      <c r="H102" s="200">
        <f t="shared" si="27"/>
        <v>0</v>
      </c>
      <c r="I102" s="200">
        <f t="shared" si="27"/>
        <v>0</v>
      </c>
    </row>
    <row r="103" spans="1:9" ht="15">
      <c r="A103" s="34"/>
      <c r="B103" s="50" t="s">
        <v>21</v>
      </c>
      <c r="C103" s="42" t="s">
        <v>173</v>
      </c>
      <c r="D103" s="69">
        <v>0</v>
      </c>
      <c r="E103" s="69">
        <v>0</v>
      </c>
      <c r="F103" s="69">
        <f t="shared" si="25"/>
        <v>0</v>
      </c>
      <c r="G103" s="69">
        <v>0</v>
      </c>
      <c r="H103" s="69">
        <v>0</v>
      </c>
      <c r="I103" s="69">
        <f t="shared" si="24"/>
        <v>0</v>
      </c>
    </row>
    <row r="104" spans="1:9" ht="15">
      <c r="A104" s="34"/>
      <c r="B104" s="50" t="s">
        <v>22</v>
      </c>
      <c r="C104" s="42" t="s">
        <v>174</v>
      </c>
      <c r="D104" s="69">
        <v>0</v>
      </c>
      <c r="E104" s="69">
        <v>0</v>
      </c>
      <c r="F104" s="69">
        <f t="shared" si="25"/>
        <v>0</v>
      </c>
      <c r="G104" s="69">
        <v>0</v>
      </c>
      <c r="H104" s="69">
        <v>0</v>
      </c>
      <c r="I104" s="69">
        <f t="shared" si="24"/>
        <v>0</v>
      </c>
    </row>
    <row r="105" spans="1:9" ht="15">
      <c r="A105" s="34"/>
      <c r="B105" s="50" t="s">
        <v>23</v>
      </c>
      <c r="C105" s="42" t="s">
        <v>175</v>
      </c>
      <c r="D105" s="69">
        <v>0</v>
      </c>
      <c r="E105" s="69">
        <v>0</v>
      </c>
      <c r="F105" s="69">
        <f t="shared" si="25"/>
        <v>0</v>
      </c>
      <c r="G105" s="69">
        <v>0</v>
      </c>
      <c r="H105" s="69">
        <v>0</v>
      </c>
      <c r="I105" s="69">
        <f t="shared" si="24"/>
        <v>0</v>
      </c>
    </row>
    <row r="106" spans="1:9" ht="15">
      <c r="A106" s="34"/>
      <c r="B106" s="50" t="s">
        <v>24</v>
      </c>
      <c r="C106" s="42" t="s">
        <v>176</v>
      </c>
      <c r="D106" s="69">
        <v>0</v>
      </c>
      <c r="E106" s="69">
        <v>0</v>
      </c>
      <c r="F106" s="69">
        <f t="shared" si="25"/>
        <v>0</v>
      </c>
      <c r="G106" s="69">
        <v>0</v>
      </c>
      <c r="H106" s="69">
        <v>0</v>
      </c>
      <c r="I106" s="69">
        <f t="shared" si="24"/>
        <v>0</v>
      </c>
    </row>
    <row r="107" spans="1:9" ht="15">
      <c r="A107" s="34"/>
      <c r="B107" s="50" t="s">
        <v>25</v>
      </c>
      <c r="C107" s="42" t="s">
        <v>177</v>
      </c>
      <c r="D107" s="69">
        <v>0</v>
      </c>
      <c r="E107" s="69">
        <v>0</v>
      </c>
      <c r="F107" s="69">
        <f t="shared" si="25"/>
        <v>0</v>
      </c>
      <c r="G107" s="69">
        <v>0</v>
      </c>
      <c r="H107" s="69">
        <v>0</v>
      </c>
      <c r="I107" s="69">
        <f t="shared" si="24"/>
        <v>0</v>
      </c>
    </row>
    <row r="108" spans="1:9" ht="15">
      <c r="A108" s="34"/>
      <c r="B108" s="50" t="s">
        <v>225</v>
      </c>
      <c r="C108" s="42" t="s">
        <v>178</v>
      </c>
      <c r="D108" s="69">
        <v>0</v>
      </c>
      <c r="E108" s="69">
        <v>0</v>
      </c>
      <c r="F108" s="69">
        <f t="shared" si="25"/>
        <v>0</v>
      </c>
      <c r="G108" s="69">
        <v>0</v>
      </c>
      <c r="H108" s="69">
        <v>0</v>
      </c>
      <c r="I108" s="69">
        <f t="shared" si="24"/>
        <v>0</v>
      </c>
    </row>
    <row r="109" spans="1:9" ht="15">
      <c r="A109" s="34"/>
      <c r="B109" s="50" t="s">
        <v>226</v>
      </c>
      <c r="C109" s="42" t="s">
        <v>179</v>
      </c>
      <c r="D109" s="69">
        <v>0</v>
      </c>
      <c r="E109" s="69">
        <v>0</v>
      </c>
      <c r="F109" s="69">
        <f t="shared" si="25"/>
        <v>0</v>
      </c>
      <c r="G109" s="69">
        <v>0</v>
      </c>
      <c r="H109" s="69">
        <v>0</v>
      </c>
      <c r="I109" s="69">
        <f t="shared" si="24"/>
        <v>0</v>
      </c>
    </row>
    <row r="110" spans="1:9" ht="15">
      <c r="A110" s="34"/>
      <c r="B110" s="50" t="s">
        <v>227</v>
      </c>
      <c r="C110" s="42" t="s">
        <v>180</v>
      </c>
      <c r="D110" s="69">
        <v>0</v>
      </c>
      <c r="E110" s="69">
        <v>0</v>
      </c>
      <c r="F110" s="69">
        <f t="shared" si="25"/>
        <v>0</v>
      </c>
      <c r="G110" s="69">
        <v>0</v>
      </c>
      <c r="H110" s="69">
        <v>0</v>
      </c>
      <c r="I110" s="69">
        <f t="shared" si="24"/>
        <v>0</v>
      </c>
    </row>
    <row r="111" spans="1:9" ht="15">
      <c r="A111" s="34"/>
      <c r="B111" s="50" t="s">
        <v>228</v>
      </c>
      <c r="C111" s="42" t="s">
        <v>181</v>
      </c>
      <c r="D111" s="69">
        <v>0</v>
      </c>
      <c r="E111" s="69">
        <v>0</v>
      </c>
      <c r="F111" s="69">
        <f t="shared" si="25"/>
        <v>0</v>
      </c>
      <c r="G111" s="69">
        <v>0</v>
      </c>
      <c r="H111" s="69">
        <v>0</v>
      </c>
      <c r="I111" s="69">
        <f t="shared" si="24"/>
        <v>0</v>
      </c>
    </row>
    <row r="112" spans="1:9" ht="15">
      <c r="A112" s="38"/>
      <c r="B112" s="43" t="s">
        <v>231</v>
      </c>
      <c r="C112" s="44"/>
      <c r="D112" s="200">
        <f>SUM(D113:D121)</f>
        <v>370737549</v>
      </c>
      <c r="E112" s="200">
        <f t="shared" ref="E112:H112" si="28">SUM(E113:E121)</f>
        <v>-370737549</v>
      </c>
      <c r="F112" s="200">
        <f t="shared" si="28"/>
        <v>0</v>
      </c>
      <c r="G112" s="200">
        <f t="shared" si="28"/>
        <v>0</v>
      </c>
      <c r="H112" s="200">
        <f t="shared" si="28"/>
        <v>0</v>
      </c>
      <c r="I112" s="200">
        <f>SUM(I113:I121)</f>
        <v>0</v>
      </c>
    </row>
    <row r="113" spans="1:9" ht="15">
      <c r="A113" s="34"/>
      <c r="B113" s="50" t="s">
        <v>26</v>
      </c>
      <c r="C113" s="42" t="s">
        <v>182</v>
      </c>
      <c r="D113" s="69">
        <v>0</v>
      </c>
      <c r="E113" s="69">
        <v>0</v>
      </c>
      <c r="F113" s="69">
        <f t="shared" si="25"/>
        <v>0</v>
      </c>
      <c r="G113" s="69">
        <v>0</v>
      </c>
      <c r="H113" s="69">
        <v>0</v>
      </c>
      <c r="I113" s="69">
        <f t="shared" si="24"/>
        <v>0</v>
      </c>
    </row>
    <row r="114" spans="1:9" ht="15">
      <c r="A114" s="34"/>
      <c r="B114" s="50" t="s">
        <v>27</v>
      </c>
      <c r="C114" s="42" t="s">
        <v>183</v>
      </c>
      <c r="D114" s="69">
        <v>0</v>
      </c>
      <c r="E114" s="69">
        <v>0</v>
      </c>
      <c r="F114" s="69">
        <f t="shared" si="25"/>
        <v>0</v>
      </c>
      <c r="G114" s="69">
        <v>0</v>
      </c>
      <c r="H114" s="69">
        <v>0</v>
      </c>
      <c r="I114" s="69">
        <f t="shared" si="24"/>
        <v>0</v>
      </c>
    </row>
    <row r="115" spans="1:9" ht="15">
      <c r="A115" s="34"/>
      <c r="B115" s="50" t="s">
        <v>28</v>
      </c>
      <c r="C115" s="42" t="s">
        <v>184</v>
      </c>
      <c r="D115" s="69">
        <v>0</v>
      </c>
      <c r="E115" s="69">
        <v>0</v>
      </c>
      <c r="F115" s="69">
        <f t="shared" si="25"/>
        <v>0</v>
      </c>
      <c r="G115" s="69">
        <v>0</v>
      </c>
      <c r="H115" s="69">
        <v>0</v>
      </c>
      <c r="I115" s="69">
        <f t="shared" si="24"/>
        <v>0</v>
      </c>
    </row>
    <row r="116" spans="1:9" ht="15">
      <c r="A116" s="34"/>
      <c r="B116" s="50" t="s">
        <v>29</v>
      </c>
      <c r="C116" s="42" t="s">
        <v>185</v>
      </c>
      <c r="D116" s="69">
        <v>0</v>
      </c>
      <c r="E116" s="69">
        <v>0</v>
      </c>
      <c r="F116" s="69">
        <f t="shared" si="25"/>
        <v>0</v>
      </c>
      <c r="G116" s="69">
        <v>0</v>
      </c>
      <c r="H116" s="69">
        <v>0</v>
      </c>
      <c r="I116" s="69">
        <f t="shared" si="24"/>
        <v>0</v>
      </c>
    </row>
    <row r="117" spans="1:9" ht="15">
      <c r="A117" s="34"/>
      <c r="B117" s="50" t="s">
        <v>30</v>
      </c>
      <c r="C117" s="42" t="s">
        <v>186</v>
      </c>
      <c r="D117" s="69">
        <v>370737549</v>
      </c>
      <c r="E117" s="69">
        <v>-370737549</v>
      </c>
      <c r="F117" s="69">
        <f t="shared" si="25"/>
        <v>0</v>
      </c>
      <c r="G117" s="69">
        <v>0</v>
      </c>
      <c r="H117" s="69">
        <v>0</v>
      </c>
      <c r="I117" s="69">
        <f t="shared" si="24"/>
        <v>0</v>
      </c>
    </row>
    <row r="118" spans="1:9" ht="15">
      <c r="A118" s="34"/>
      <c r="B118" s="50" t="s">
        <v>232</v>
      </c>
      <c r="C118" s="42" t="s">
        <v>187</v>
      </c>
      <c r="D118" s="69">
        <v>0</v>
      </c>
      <c r="E118" s="69">
        <v>0</v>
      </c>
      <c r="F118" s="69">
        <f t="shared" si="25"/>
        <v>0</v>
      </c>
      <c r="G118" s="69">
        <v>0</v>
      </c>
      <c r="H118" s="69">
        <v>0</v>
      </c>
      <c r="I118" s="69">
        <f t="shared" si="24"/>
        <v>0</v>
      </c>
    </row>
    <row r="119" spans="1:9" ht="15">
      <c r="A119" s="34"/>
      <c r="B119" s="50" t="s">
        <v>233</v>
      </c>
      <c r="C119" s="42" t="s">
        <v>188</v>
      </c>
      <c r="D119" s="69">
        <v>0</v>
      </c>
      <c r="E119" s="69">
        <v>0</v>
      </c>
      <c r="F119" s="69">
        <f t="shared" si="25"/>
        <v>0</v>
      </c>
      <c r="G119" s="69">
        <v>0</v>
      </c>
      <c r="H119" s="69">
        <v>0</v>
      </c>
      <c r="I119" s="69">
        <f t="shared" si="24"/>
        <v>0</v>
      </c>
    </row>
    <row r="120" spans="1:9" ht="15">
      <c r="A120" s="34"/>
      <c r="B120" s="50" t="s">
        <v>234</v>
      </c>
      <c r="C120" s="42" t="s">
        <v>189</v>
      </c>
      <c r="D120" s="69">
        <v>0</v>
      </c>
      <c r="E120" s="69">
        <v>0</v>
      </c>
      <c r="F120" s="69">
        <f t="shared" si="25"/>
        <v>0</v>
      </c>
      <c r="G120" s="69">
        <v>0</v>
      </c>
      <c r="H120" s="69">
        <v>0</v>
      </c>
      <c r="I120" s="69">
        <f t="shared" si="24"/>
        <v>0</v>
      </c>
    </row>
    <row r="121" spans="1:9" ht="15">
      <c r="A121" s="34"/>
      <c r="B121" s="50" t="s">
        <v>235</v>
      </c>
      <c r="C121" s="42" t="s">
        <v>190</v>
      </c>
      <c r="D121" s="69">
        <v>0</v>
      </c>
      <c r="E121" s="69">
        <v>0</v>
      </c>
      <c r="F121" s="69">
        <f t="shared" si="25"/>
        <v>0</v>
      </c>
      <c r="G121" s="69">
        <v>0</v>
      </c>
      <c r="H121" s="69">
        <v>0</v>
      </c>
      <c r="I121" s="69">
        <f t="shared" si="24"/>
        <v>0</v>
      </c>
    </row>
    <row r="122" spans="1:9" ht="15">
      <c r="A122" s="38"/>
      <c r="B122" s="43" t="s">
        <v>236</v>
      </c>
      <c r="C122" s="44"/>
      <c r="D122" s="200">
        <f>SUM(D123:D131)</f>
        <v>0</v>
      </c>
      <c r="E122" s="200">
        <f t="shared" ref="E122:I122" si="29">SUM(E123:E131)</f>
        <v>0</v>
      </c>
      <c r="F122" s="200">
        <f t="shared" si="29"/>
        <v>0</v>
      </c>
      <c r="G122" s="200">
        <f t="shared" si="29"/>
        <v>0</v>
      </c>
      <c r="H122" s="200">
        <f t="shared" si="29"/>
        <v>0</v>
      </c>
      <c r="I122" s="200">
        <f t="shared" si="29"/>
        <v>0</v>
      </c>
    </row>
    <row r="123" spans="1:9" ht="15">
      <c r="A123" s="34"/>
      <c r="B123" s="50" t="s">
        <v>84</v>
      </c>
      <c r="C123" s="42" t="s">
        <v>191</v>
      </c>
      <c r="D123" s="69">
        <v>0</v>
      </c>
      <c r="E123" s="69">
        <v>0</v>
      </c>
      <c r="F123" s="69">
        <f t="shared" si="25"/>
        <v>0</v>
      </c>
      <c r="G123" s="69">
        <v>0</v>
      </c>
      <c r="H123" s="69">
        <v>0</v>
      </c>
      <c r="I123" s="69">
        <f t="shared" si="24"/>
        <v>0</v>
      </c>
    </row>
    <row r="124" spans="1:9" ht="15">
      <c r="A124" s="34"/>
      <c r="B124" s="50" t="s">
        <v>85</v>
      </c>
      <c r="C124" s="42" t="s">
        <v>192</v>
      </c>
      <c r="D124" s="69">
        <v>0</v>
      </c>
      <c r="E124" s="69">
        <v>0</v>
      </c>
      <c r="F124" s="69">
        <f t="shared" si="25"/>
        <v>0</v>
      </c>
      <c r="G124" s="69">
        <v>0</v>
      </c>
      <c r="H124" s="69">
        <v>0</v>
      </c>
      <c r="I124" s="69">
        <f t="shared" si="24"/>
        <v>0</v>
      </c>
    </row>
    <row r="125" spans="1:9" ht="15">
      <c r="A125" s="34"/>
      <c r="B125" s="50" t="s">
        <v>86</v>
      </c>
      <c r="C125" s="45" t="s">
        <v>193</v>
      </c>
      <c r="D125" s="69">
        <v>0</v>
      </c>
      <c r="E125" s="69">
        <v>0</v>
      </c>
      <c r="F125" s="69">
        <f t="shared" si="25"/>
        <v>0</v>
      </c>
      <c r="G125" s="69">
        <v>0</v>
      </c>
      <c r="H125" s="69">
        <v>0</v>
      </c>
      <c r="I125" s="69">
        <f t="shared" si="24"/>
        <v>0</v>
      </c>
    </row>
    <row r="126" spans="1:9" ht="15">
      <c r="A126" s="34"/>
      <c r="B126" s="50" t="s">
        <v>237</v>
      </c>
      <c r="C126" s="42" t="s">
        <v>194</v>
      </c>
      <c r="D126" s="69">
        <v>0</v>
      </c>
      <c r="E126" s="69">
        <v>0</v>
      </c>
      <c r="F126" s="69">
        <f t="shared" si="25"/>
        <v>0</v>
      </c>
      <c r="G126" s="69">
        <v>0</v>
      </c>
      <c r="H126" s="69">
        <v>0</v>
      </c>
      <c r="I126" s="69">
        <f t="shared" si="24"/>
        <v>0</v>
      </c>
    </row>
    <row r="127" spans="1:9" ht="15">
      <c r="A127" s="34"/>
      <c r="B127" s="50" t="s">
        <v>238</v>
      </c>
      <c r="C127" s="42" t="s">
        <v>195</v>
      </c>
      <c r="D127" s="69">
        <v>0</v>
      </c>
      <c r="E127" s="69">
        <v>0</v>
      </c>
      <c r="F127" s="69">
        <f t="shared" si="25"/>
        <v>0</v>
      </c>
      <c r="G127" s="69">
        <v>0</v>
      </c>
      <c r="H127" s="69">
        <v>0</v>
      </c>
      <c r="I127" s="69">
        <f t="shared" si="24"/>
        <v>0</v>
      </c>
    </row>
    <row r="128" spans="1:9" ht="15">
      <c r="A128" s="34"/>
      <c r="B128" s="50" t="s">
        <v>239</v>
      </c>
      <c r="C128" s="42" t="s">
        <v>196</v>
      </c>
      <c r="D128" s="69">
        <v>0</v>
      </c>
      <c r="E128" s="69">
        <v>0</v>
      </c>
      <c r="F128" s="69">
        <f t="shared" si="25"/>
        <v>0</v>
      </c>
      <c r="G128" s="69">
        <v>0</v>
      </c>
      <c r="H128" s="69">
        <v>0</v>
      </c>
      <c r="I128" s="69">
        <f t="shared" si="24"/>
        <v>0</v>
      </c>
    </row>
    <row r="129" spans="1:9" ht="15">
      <c r="A129" s="34"/>
      <c r="B129" s="50" t="s">
        <v>240</v>
      </c>
      <c r="C129" s="42" t="s">
        <v>197</v>
      </c>
      <c r="D129" s="69">
        <v>0</v>
      </c>
      <c r="E129" s="69">
        <v>0</v>
      </c>
      <c r="F129" s="69">
        <f t="shared" si="25"/>
        <v>0</v>
      </c>
      <c r="G129" s="69">
        <v>0</v>
      </c>
      <c r="H129" s="69">
        <v>0</v>
      </c>
      <c r="I129" s="69">
        <f t="shared" si="24"/>
        <v>0</v>
      </c>
    </row>
    <row r="130" spans="1:9" ht="15">
      <c r="A130" s="34"/>
      <c r="B130" s="50" t="s">
        <v>241</v>
      </c>
      <c r="C130" s="42" t="s">
        <v>198</v>
      </c>
      <c r="D130" s="69">
        <v>0</v>
      </c>
      <c r="E130" s="69">
        <v>0</v>
      </c>
      <c r="F130" s="69">
        <f t="shared" si="25"/>
        <v>0</v>
      </c>
      <c r="G130" s="69">
        <v>0</v>
      </c>
      <c r="H130" s="69">
        <v>0</v>
      </c>
      <c r="I130" s="69">
        <f t="shared" si="24"/>
        <v>0</v>
      </c>
    </row>
    <row r="131" spans="1:9" ht="15">
      <c r="A131" s="34"/>
      <c r="B131" s="50" t="s">
        <v>242</v>
      </c>
      <c r="C131" s="42" t="s">
        <v>199</v>
      </c>
      <c r="D131" s="69">
        <v>0</v>
      </c>
      <c r="E131" s="69">
        <v>0</v>
      </c>
      <c r="F131" s="69">
        <f t="shared" si="25"/>
        <v>0</v>
      </c>
      <c r="G131" s="69">
        <v>0</v>
      </c>
      <c r="H131" s="69">
        <v>0</v>
      </c>
      <c r="I131" s="69">
        <f t="shared" si="24"/>
        <v>0</v>
      </c>
    </row>
    <row r="132" spans="1:9" ht="15">
      <c r="A132" s="38"/>
      <c r="B132" s="43" t="s">
        <v>243</v>
      </c>
      <c r="C132" s="44"/>
      <c r="D132" s="200">
        <f>SUM(D133:D135)</f>
        <v>0</v>
      </c>
      <c r="E132" s="200">
        <f t="shared" ref="E132:I132" si="30">SUM(E133:E135)</f>
        <v>0</v>
      </c>
      <c r="F132" s="200">
        <f t="shared" si="30"/>
        <v>0</v>
      </c>
      <c r="G132" s="200">
        <f t="shared" si="30"/>
        <v>0</v>
      </c>
      <c r="H132" s="200">
        <f t="shared" si="30"/>
        <v>0</v>
      </c>
      <c r="I132" s="200">
        <f t="shared" si="30"/>
        <v>0</v>
      </c>
    </row>
    <row r="133" spans="1:9" ht="15">
      <c r="A133" s="34"/>
      <c r="B133" s="50" t="s">
        <v>32</v>
      </c>
      <c r="C133" s="42" t="s">
        <v>200</v>
      </c>
      <c r="D133" s="69">
        <v>0</v>
      </c>
      <c r="E133" s="69">
        <v>0</v>
      </c>
      <c r="F133" s="69">
        <f t="shared" si="25"/>
        <v>0</v>
      </c>
      <c r="G133" s="69">
        <v>0</v>
      </c>
      <c r="H133" s="69">
        <v>0</v>
      </c>
      <c r="I133" s="69">
        <f t="shared" si="24"/>
        <v>0</v>
      </c>
    </row>
    <row r="134" spans="1:9" ht="15">
      <c r="A134" s="34"/>
      <c r="B134" s="50" t="s">
        <v>33</v>
      </c>
      <c r="C134" s="42" t="s">
        <v>201</v>
      </c>
      <c r="D134" s="69">
        <v>0</v>
      </c>
      <c r="E134" s="69">
        <v>0</v>
      </c>
      <c r="F134" s="69">
        <f t="shared" si="25"/>
        <v>0</v>
      </c>
      <c r="G134" s="69">
        <v>0</v>
      </c>
      <c r="H134" s="69">
        <v>0</v>
      </c>
      <c r="I134" s="69">
        <f t="shared" si="24"/>
        <v>0</v>
      </c>
    </row>
    <row r="135" spans="1:9" ht="15">
      <c r="A135" s="34"/>
      <c r="B135" s="50" t="s">
        <v>90</v>
      </c>
      <c r="C135" s="42" t="s">
        <v>202</v>
      </c>
      <c r="D135" s="69">
        <v>0</v>
      </c>
      <c r="E135" s="69">
        <v>0</v>
      </c>
      <c r="F135" s="69">
        <f t="shared" si="25"/>
        <v>0</v>
      </c>
      <c r="G135" s="69">
        <v>0</v>
      </c>
      <c r="H135" s="69">
        <v>0</v>
      </c>
      <c r="I135" s="69">
        <f t="shared" si="24"/>
        <v>0</v>
      </c>
    </row>
    <row r="136" spans="1:9" ht="15">
      <c r="A136" s="38"/>
      <c r="B136" s="43" t="s">
        <v>244</v>
      </c>
      <c r="C136" s="44"/>
      <c r="D136" s="200">
        <f>SUM(D137:D143)</f>
        <v>0</v>
      </c>
      <c r="E136" s="200">
        <f t="shared" ref="E136:I136" si="31">SUM(E137:E143)</f>
        <v>0</v>
      </c>
      <c r="F136" s="200">
        <f t="shared" si="31"/>
        <v>0</v>
      </c>
      <c r="G136" s="200">
        <f t="shared" si="31"/>
        <v>0</v>
      </c>
      <c r="H136" s="200">
        <f t="shared" si="31"/>
        <v>0</v>
      </c>
      <c r="I136" s="200">
        <f t="shared" si="31"/>
        <v>0</v>
      </c>
    </row>
    <row r="137" spans="1:9" ht="15">
      <c r="A137" s="34"/>
      <c r="B137" s="50" t="s">
        <v>35</v>
      </c>
      <c r="C137" s="42" t="s">
        <v>203</v>
      </c>
      <c r="D137" s="69">
        <v>0</v>
      </c>
      <c r="E137" s="69">
        <v>0</v>
      </c>
      <c r="F137" s="69">
        <f t="shared" si="25"/>
        <v>0</v>
      </c>
      <c r="G137" s="69">
        <v>0</v>
      </c>
      <c r="H137" s="69">
        <v>0</v>
      </c>
      <c r="I137" s="69">
        <f t="shared" si="24"/>
        <v>0</v>
      </c>
    </row>
    <row r="138" spans="1:9" ht="15">
      <c r="A138" s="34"/>
      <c r="B138" s="50" t="s">
        <v>36</v>
      </c>
      <c r="C138" s="42" t="s">
        <v>204</v>
      </c>
      <c r="D138" s="69">
        <v>0</v>
      </c>
      <c r="E138" s="69">
        <v>0</v>
      </c>
      <c r="F138" s="69">
        <f t="shared" ref="F138:F143" si="32">+D138+E138</f>
        <v>0</v>
      </c>
      <c r="G138" s="69">
        <v>0</v>
      </c>
      <c r="H138" s="69">
        <v>0</v>
      </c>
      <c r="I138" s="69">
        <f t="shared" si="24"/>
        <v>0</v>
      </c>
    </row>
    <row r="139" spans="1:9" ht="15">
      <c r="A139" s="34"/>
      <c r="B139" s="50" t="s">
        <v>37</v>
      </c>
      <c r="C139" s="42" t="s">
        <v>205</v>
      </c>
      <c r="D139" s="69">
        <v>0</v>
      </c>
      <c r="E139" s="69">
        <v>0</v>
      </c>
      <c r="F139" s="69">
        <f t="shared" si="32"/>
        <v>0</v>
      </c>
      <c r="G139" s="69">
        <v>0</v>
      </c>
      <c r="H139" s="69">
        <v>0</v>
      </c>
      <c r="I139" s="69">
        <f t="shared" si="24"/>
        <v>0</v>
      </c>
    </row>
    <row r="140" spans="1:9" ht="15">
      <c r="A140" s="34"/>
      <c r="B140" s="50" t="s">
        <v>38</v>
      </c>
      <c r="C140" s="42" t="s">
        <v>206</v>
      </c>
      <c r="D140" s="69">
        <v>0</v>
      </c>
      <c r="E140" s="69">
        <v>0</v>
      </c>
      <c r="F140" s="69">
        <f t="shared" si="32"/>
        <v>0</v>
      </c>
      <c r="G140" s="69">
        <v>0</v>
      </c>
      <c r="H140" s="69">
        <v>0</v>
      </c>
      <c r="I140" s="69">
        <f t="shared" si="24"/>
        <v>0</v>
      </c>
    </row>
    <row r="141" spans="1:9" ht="15">
      <c r="A141" s="34"/>
      <c r="B141" s="50" t="s">
        <v>245</v>
      </c>
      <c r="C141" s="42" t="s">
        <v>207</v>
      </c>
      <c r="D141" s="69">
        <v>0</v>
      </c>
      <c r="E141" s="69">
        <v>0</v>
      </c>
      <c r="F141" s="69">
        <f t="shared" si="32"/>
        <v>0</v>
      </c>
      <c r="G141" s="69">
        <v>0</v>
      </c>
      <c r="H141" s="69">
        <v>0</v>
      </c>
      <c r="I141" s="69">
        <f t="shared" si="24"/>
        <v>0</v>
      </c>
    </row>
    <row r="142" spans="1:9" ht="15">
      <c r="A142" s="34"/>
      <c r="B142" s="50" t="s">
        <v>246</v>
      </c>
      <c r="C142" s="42" t="s">
        <v>208</v>
      </c>
      <c r="D142" s="69">
        <v>0</v>
      </c>
      <c r="E142" s="69">
        <v>0</v>
      </c>
      <c r="F142" s="69">
        <f t="shared" si="32"/>
        <v>0</v>
      </c>
      <c r="G142" s="69">
        <v>0</v>
      </c>
      <c r="H142" s="69">
        <v>0</v>
      </c>
      <c r="I142" s="69">
        <f t="shared" si="24"/>
        <v>0</v>
      </c>
    </row>
    <row r="143" spans="1:9" ht="15">
      <c r="A143" s="34"/>
      <c r="B143" s="50" t="s">
        <v>247</v>
      </c>
      <c r="C143" s="42" t="s">
        <v>209</v>
      </c>
      <c r="D143" s="69">
        <v>0</v>
      </c>
      <c r="E143" s="69">
        <v>0</v>
      </c>
      <c r="F143" s="69">
        <f t="shared" si="32"/>
        <v>0</v>
      </c>
      <c r="G143" s="69">
        <v>0</v>
      </c>
      <c r="H143" s="69">
        <v>0</v>
      </c>
      <c r="I143" s="69">
        <f t="shared" si="24"/>
        <v>0</v>
      </c>
    </row>
    <row r="144" spans="1:9" ht="15">
      <c r="A144" s="38"/>
      <c r="B144" s="43" t="s">
        <v>248</v>
      </c>
      <c r="C144" s="44"/>
      <c r="D144" s="200">
        <f>SUM(D145:D147)</f>
        <v>0</v>
      </c>
      <c r="E144" s="200">
        <f t="shared" ref="E144:I144" si="33">SUM(E145:E147)</f>
        <v>0</v>
      </c>
      <c r="F144" s="200">
        <f t="shared" si="33"/>
        <v>0</v>
      </c>
      <c r="G144" s="200">
        <f t="shared" si="33"/>
        <v>0</v>
      </c>
      <c r="H144" s="200">
        <f t="shared" si="33"/>
        <v>0</v>
      </c>
      <c r="I144" s="200">
        <f t="shared" si="33"/>
        <v>0</v>
      </c>
    </row>
    <row r="145" spans="1:9" ht="15">
      <c r="A145" s="34"/>
      <c r="B145" s="50" t="s">
        <v>103</v>
      </c>
      <c r="C145" s="42" t="s">
        <v>210</v>
      </c>
      <c r="D145" s="69">
        <v>0</v>
      </c>
      <c r="E145" s="69">
        <v>0</v>
      </c>
      <c r="F145" s="69">
        <f>+D145+E145</f>
        <v>0</v>
      </c>
      <c r="G145" s="69">
        <v>0</v>
      </c>
      <c r="H145" s="69">
        <v>0</v>
      </c>
      <c r="I145" s="69">
        <f t="shared" si="24"/>
        <v>0</v>
      </c>
    </row>
    <row r="146" spans="1:9" ht="15">
      <c r="A146" s="34"/>
      <c r="B146" s="50" t="s">
        <v>104</v>
      </c>
      <c r="C146" s="42" t="s">
        <v>211</v>
      </c>
      <c r="D146" s="69">
        <v>0</v>
      </c>
      <c r="E146" s="69">
        <v>0</v>
      </c>
      <c r="F146" s="69">
        <f t="shared" ref="F146:F147" si="34">+D146+E146</f>
        <v>0</v>
      </c>
      <c r="G146" s="69">
        <v>0</v>
      </c>
      <c r="H146" s="69">
        <v>0</v>
      </c>
      <c r="I146" s="69">
        <f t="shared" si="24"/>
        <v>0</v>
      </c>
    </row>
    <row r="147" spans="1:9" ht="15">
      <c r="A147" s="34"/>
      <c r="B147" s="50" t="s">
        <v>105</v>
      </c>
      <c r="C147" s="42" t="s">
        <v>212</v>
      </c>
      <c r="D147" s="69">
        <v>0</v>
      </c>
      <c r="E147" s="69">
        <v>0</v>
      </c>
      <c r="F147" s="69">
        <f t="shared" si="34"/>
        <v>0</v>
      </c>
      <c r="G147" s="69">
        <v>0</v>
      </c>
      <c r="H147" s="69">
        <v>0</v>
      </c>
      <c r="I147" s="69">
        <f t="shared" si="24"/>
        <v>0</v>
      </c>
    </row>
    <row r="148" spans="1:9" ht="15">
      <c r="A148" s="38"/>
      <c r="B148" s="43" t="s">
        <v>249</v>
      </c>
      <c r="C148" s="44"/>
      <c r="D148" s="200">
        <f>SUM(D149:D155)</f>
        <v>0</v>
      </c>
      <c r="E148" s="200">
        <f t="shared" ref="E148:I148" si="35">SUM(E149:E155)</f>
        <v>0</v>
      </c>
      <c r="F148" s="200">
        <f t="shared" si="35"/>
        <v>0</v>
      </c>
      <c r="G148" s="200">
        <f t="shared" si="35"/>
        <v>0</v>
      </c>
      <c r="H148" s="200">
        <f t="shared" si="35"/>
        <v>0</v>
      </c>
      <c r="I148" s="200">
        <f t="shared" si="35"/>
        <v>0</v>
      </c>
    </row>
    <row r="149" spans="1:9" ht="15">
      <c r="A149" s="34"/>
      <c r="B149" s="50" t="s">
        <v>250</v>
      </c>
      <c r="C149" s="42" t="s">
        <v>213</v>
      </c>
      <c r="D149" s="69">
        <v>0</v>
      </c>
      <c r="E149" s="69">
        <v>0</v>
      </c>
      <c r="F149" s="69">
        <f>+D149+E149</f>
        <v>0</v>
      </c>
      <c r="G149" s="69">
        <v>0</v>
      </c>
      <c r="H149" s="69">
        <v>0</v>
      </c>
      <c r="I149" s="69">
        <f t="shared" si="24"/>
        <v>0</v>
      </c>
    </row>
    <row r="150" spans="1:9" ht="15">
      <c r="A150" s="34"/>
      <c r="B150" s="50" t="s">
        <v>251</v>
      </c>
      <c r="C150" s="42" t="s">
        <v>214</v>
      </c>
      <c r="D150" s="69">
        <v>0</v>
      </c>
      <c r="E150" s="69">
        <v>0</v>
      </c>
      <c r="F150" s="69">
        <f t="shared" ref="F150:F155" si="36">+D150+E150</f>
        <v>0</v>
      </c>
      <c r="G150" s="69">
        <v>0</v>
      </c>
      <c r="H150" s="69">
        <v>0</v>
      </c>
      <c r="I150" s="69">
        <f t="shared" ref="I150:I155" si="37">+F150-G150</f>
        <v>0</v>
      </c>
    </row>
    <row r="151" spans="1:9" ht="15">
      <c r="A151" s="34"/>
      <c r="B151" s="50" t="s">
        <v>252</v>
      </c>
      <c r="C151" s="42" t="s">
        <v>215</v>
      </c>
      <c r="D151" s="69">
        <v>0</v>
      </c>
      <c r="E151" s="69">
        <v>0</v>
      </c>
      <c r="F151" s="69">
        <f t="shared" si="36"/>
        <v>0</v>
      </c>
      <c r="G151" s="69">
        <v>0</v>
      </c>
      <c r="H151" s="69">
        <v>0</v>
      </c>
      <c r="I151" s="69">
        <f t="shared" si="37"/>
        <v>0</v>
      </c>
    </row>
    <row r="152" spans="1:9" ht="15">
      <c r="A152" s="34"/>
      <c r="B152" s="50" t="s">
        <v>253</v>
      </c>
      <c r="C152" s="42" t="s">
        <v>216</v>
      </c>
      <c r="D152" s="69">
        <v>0</v>
      </c>
      <c r="E152" s="69">
        <v>0</v>
      </c>
      <c r="F152" s="69">
        <f t="shared" si="36"/>
        <v>0</v>
      </c>
      <c r="G152" s="69">
        <v>0</v>
      </c>
      <c r="H152" s="69">
        <v>0</v>
      </c>
      <c r="I152" s="69">
        <f t="shared" si="37"/>
        <v>0</v>
      </c>
    </row>
    <row r="153" spans="1:9" ht="15">
      <c r="A153" s="34"/>
      <c r="B153" s="50" t="s">
        <v>254</v>
      </c>
      <c r="C153" s="42" t="s">
        <v>217</v>
      </c>
      <c r="D153" s="69">
        <v>0</v>
      </c>
      <c r="E153" s="69">
        <v>0</v>
      </c>
      <c r="F153" s="69">
        <f t="shared" si="36"/>
        <v>0</v>
      </c>
      <c r="G153" s="69">
        <v>0</v>
      </c>
      <c r="H153" s="69">
        <v>0</v>
      </c>
      <c r="I153" s="69">
        <f t="shared" si="37"/>
        <v>0</v>
      </c>
    </row>
    <row r="154" spans="1:9" ht="15">
      <c r="A154" s="34"/>
      <c r="B154" s="50" t="s">
        <v>255</v>
      </c>
      <c r="C154" s="42" t="s">
        <v>218</v>
      </c>
      <c r="D154" s="69">
        <v>0</v>
      </c>
      <c r="E154" s="69">
        <v>0</v>
      </c>
      <c r="F154" s="69">
        <f t="shared" si="36"/>
        <v>0</v>
      </c>
      <c r="G154" s="69">
        <v>0</v>
      </c>
      <c r="H154" s="69">
        <v>0</v>
      </c>
      <c r="I154" s="69">
        <f t="shared" si="37"/>
        <v>0</v>
      </c>
    </row>
    <row r="155" spans="1:9" ht="15">
      <c r="A155" s="34"/>
      <c r="B155" s="51" t="s">
        <v>256</v>
      </c>
      <c r="C155" s="46" t="s">
        <v>219</v>
      </c>
      <c r="D155" s="69">
        <v>0</v>
      </c>
      <c r="E155" s="69">
        <v>0</v>
      </c>
      <c r="F155" s="69">
        <f t="shared" si="36"/>
        <v>0</v>
      </c>
      <c r="G155" s="69">
        <v>0</v>
      </c>
      <c r="H155" s="69">
        <v>0</v>
      </c>
      <c r="I155" s="69">
        <f t="shared" si="37"/>
        <v>0</v>
      </c>
    </row>
    <row r="156" spans="1:9" ht="15">
      <c r="A156" s="34"/>
      <c r="B156" s="47" t="s">
        <v>220</v>
      </c>
      <c r="C156" s="48"/>
      <c r="D156" s="49">
        <f>+D10+D83</f>
        <v>1696239412.0100002</v>
      </c>
      <c r="E156" s="49">
        <f t="shared" ref="E156:I156" si="38">+E10+E83</f>
        <v>591607781.45000017</v>
      </c>
      <c r="F156" s="49">
        <f t="shared" si="38"/>
        <v>2287847193.46</v>
      </c>
      <c r="G156" s="49">
        <f t="shared" si="38"/>
        <v>1843666946.1300001</v>
      </c>
      <c r="H156" s="49">
        <f t="shared" si="38"/>
        <v>1836855276.8</v>
      </c>
      <c r="I156" s="49">
        <f t="shared" si="38"/>
        <v>444180247.33000004</v>
      </c>
    </row>
    <row r="157" spans="1:9">
      <c r="G157" s="62"/>
    </row>
    <row r="158" spans="1:9">
      <c r="G158" s="62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1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9"/>
  <sheetViews>
    <sheetView zoomScale="95" zoomScaleNormal="95" workbookViewId="0">
      <selection activeCell="A15" sqref="A15"/>
    </sheetView>
  </sheetViews>
  <sheetFormatPr baseColWidth="10" defaultColWidth="12.5703125" defaultRowHeight="15"/>
  <cols>
    <col min="1" max="1" width="68.140625" style="168" customWidth="1"/>
    <col min="2" max="2" width="25.140625" style="230" customWidth="1"/>
    <col min="3" max="3" width="27.85546875" style="230" customWidth="1"/>
    <col min="4" max="4" width="26.28515625" style="230" customWidth="1"/>
    <col min="5" max="5" width="22.5703125" style="230" customWidth="1"/>
    <col min="6" max="6" width="24.140625" style="230" customWidth="1"/>
    <col min="7" max="7" width="20.7109375" style="230" customWidth="1"/>
    <col min="8" max="8" width="1.5703125" style="168" customWidth="1"/>
    <col min="9" max="20" width="12.5703125" style="168" customWidth="1"/>
    <col min="21" max="16384" width="12.5703125" style="168"/>
  </cols>
  <sheetData>
    <row r="1" spans="1:8" s="194" customFormat="1">
      <c r="A1" s="381" t="s">
        <v>526</v>
      </c>
      <c r="B1" s="382"/>
      <c r="C1" s="382"/>
      <c r="D1" s="382"/>
      <c r="E1" s="382"/>
      <c r="F1" s="382"/>
      <c r="G1" s="383"/>
    </row>
    <row r="2" spans="1:8" s="194" customFormat="1">
      <c r="A2" s="384" t="s">
        <v>471</v>
      </c>
      <c r="B2" s="358"/>
      <c r="C2" s="358"/>
      <c r="D2" s="358"/>
      <c r="E2" s="358"/>
      <c r="F2" s="358"/>
      <c r="G2" s="385"/>
    </row>
    <row r="3" spans="1:8" s="194" customFormat="1">
      <c r="A3" s="386" t="s">
        <v>472</v>
      </c>
      <c r="B3" s="361"/>
      <c r="C3" s="361"/>
      <c r="D3" s="361"/>
      <c r="E3" s="361"/>
      <c r="F3" s="361"/>
      <c r="G3" s="387"/>
    </row>
    <row r="4" spans="1:8" s="194" customFormat="1">
      <c r="A4" s="386" t="s">
        <v>545</v>
      </c>
      <c r="B4" s="361"/>
      <c r="C4" s="361"/>
      <c r="D4" s="361"/>
      <c r="E4" s="361"/>
      <c r="F4" s="361"/>
      <c r="G4" s="387"/>
    </row>
    <row r="5" spans="1:8" s="194" customFormat="1" ht="15.75" thickBot="1">
      <c r="A5" s="388" t="s">
        <v>4</v>
      </c>
      <c r="B5" s="389"/>
      <c r="C5" s="389"/>
      <c r="D5" s="389"/>
      <c r="E5" s="389"/>
      <c r="F5" s="389"/>
      <c r="G5" s="390"/>
    </row>
    <row r="6" spans="1:8" s="194" customFormat="1" ht="7.5" customHeight="1" thickBot="1">
      <c r="A6" s="191"/>
      <c r="B6" s="225"/>
      <c r="C6" s="225"/>
      <c r="D6" s="225"/>
      <c r="E6" s="225"/>
      <c r="F6" s="225"/>
      <c r="G6" s="225"/>
    </row>
    <row r="7" spans="1:8" s="194" customFormat="1" ht="15.75" thickBot="1">
      <c r="A7" s="376" t="s">
        <v>128</v>
      </c>
      <c r="B7" s="378" t="s">
        <v>457</v>
      </c>
      <c r="C7" s="378"/>
      <c r="D7" s="378"/>
      <c r="E7" s="378"/>
      <c r="F7" s="378"/>
      <c r="G7" s="379" t="s">
        <v>149</v>
      </c>
    </row>
    <row r="8" spans="1:8" s="194" customFormat="1" ht="15.75" thickBot="1">
      <c r="A8" s="377"/>
      <c r="B8" s="264" t="s">
        <v>150</v>
      </c>
      <c r="C8" s="265" t="s">
        <v>151</v>
      </c>
      <c r="D8" s="264" t="s">
        <v>152</v>
      </c>
      <c r="E8" s="264" t="s">
        <v>153</v>
      </c>
      <c r="F8" s="264" t="s">
        <v>154</v>
      </c>
      <c r="G8" s="380"/>
    </row>
    <row r="9" spans="1:8" s="159" customFormat="1">
      <c r="A9" s="158" t="s">
        <v>458</v>
      </c>
      <c r="B9" s="226">
        <f t="shared" ref="B9:G9" si="0">SUM(B10:B20)</f>
        <v>1325501863.01</v>
      </c>
      <c r="C9" s="226">
        <f t="shared" si="0"/>
        <v>962345330.45000005</v>
      </c>
      <c r="D9" s="226">
        <f t="shared" si="0"/>
        <v>2287847193.46</v>
      </c>
      <c r="E9" s="226">
        <f t="shared" si="0"/>
        <v>1843666946.1299999</v>
      </c>
      <c r="F9" s="226">
        <f t="shared" si="0"/>
        <v>1836855276.7999997</v>
      </c>
      <c r="G9" s="226">
        <f t="shared" si="0"/>
        <v>444180247.32999998</v>
      </c>
    </row>
    <row r="10" spans="1:8" s="159" customFormat="1">
      <c r="A10" s="223" t="s">
        <v>527</v>
      </c>
      <c r="B10" s="224">
        <v>5679010.3499999996</v>
      </c>
      <c r="C10" s="224">
        <v>-500644.81</v>
      </c>
      <c r="D10" s="224">
        <f>+B10+C10</f>
        <v>5178365.54</v>
      </c>
      <c r="E10" s="224">
        <v>4115675.28</v>
      </c>
      <c r="F10" s="224">
        <v>4024766.56</v>
      </c>
      <c r="G10" s="224">
        <f>+D10-E10</f>
        <v>1062690.2600000002</v>
      </c>
      <c r="H10" s="160"/>
    </row>
    <row r="11" spans="1:8" s="159" customFormat="1">
      <c r="A11" s="223" t="s">
        <v>528</v>
      </c>
      <c r="B11" s="224">
        <v>2126986.27</v>
      </c>
      <c r="C11" s="224">
        <v>-65185.07</v>
      </c>
      <c r="D11" s="224">
        <f t="shared" ref="D11:D20" si="1">+B11+C11</f>
        <v>2061801.2</v>
      </c>
      <c r="E11" s="224">
        <v>1817146.78</v>
      </c>
      <c r="F11" s="224">
        <v>1781247.46</v>
      </c>
      <c r="G11" s="227">
        <f>+D11-E11</f>
        <v>244654.41999999993</v>
      </c>
      <c r="H11" s="160"/>
    </row>
    <row r="12" spans="1:8" s="159" customFormat="1">
      <c r="A12" s="223" t="s">
        <v>529</v>
      </c>
      <c r="B12" s="224">
        <v>4997331.88</v>
      </c>
      <c r="C12" s="224">
        <v>-384614.51</v>
      </c>
      <c r="D12" s="224">
        <f t="shared" si="1"/>
        <v>4612717.37</v>
      </c>
      <c r="E12" s="224">
        <v>3882607.1</v>
      </c>
      <c r="F12" s="224">
        <v>3797619.24</v>
      </c>
      <c r="G12" s="227">
        <f t="shared" ref="G12:G20" si="2">+D12-E12</f>
        <v>730110.27</v>
      </c>
      <c r="H12" s="160"/>
    </row>
    <row r="13" spans="1:8" s="159" customFormat="1">
      <c r="A13" s="223" t="s">
        <v>530</v>
      </c>
      <c r="B13" s="224">
        <v>2658056.46</v>
      </c>
      <c r="C13" s="224">
        <v>-122594.98</v>
      </c>
      <c r="D13" s="224">
        <f t="shared" si="1"/>
        <v>2535461.48</v>
      </c>
      <c r="E13" s="224">
        <v>2104269.4300000002</v>
      </c>
      <c r="F13" s="224">
        <v>2058202.51</v>
      </c>
      <c r="G13" s="227">
        <f t="shared" si="2"/>
        <v>431192.04999999981</v>
      </c>
      <c r="H13" s="160"/>
    </row>
    <row r="14" spans="1:8" s="161" customFormat="1">
      <c r="A14" s="244" t="s">
        <v>538</v>
      </c>
      <c r="B14" s="224">
        <v>2971055.23</v>
      </c>
      <c r="C14" s="224">
        <v>0</v>
      </c>
      <c r="D14" s="224">
        <f t="shared" si="1"/>
        <v>2971055.23</v>
      </c>
      <c r="E14" s="224">
        <v>2041685.99</v>
      </c>
      <c r="F14" s="224">
        <v>1987993.81</v>
      </c>
      <c r="G14" s="227">
        <f t="shared" si="2"/>
        <v>929369.24</v>
      </c>
    </row>
    <row r="15" spans="1:8" s="161" customFormat="1">
      <c r="A15" s="244" t="s">
        <v>539</v>
      </c>
      <c r="B15" s="224">
        <v>19401411.280000001</v>
      </c>
      <c r="C15" s="224">
        <v>2965381.16</v>
      </c>
      <c r="D15" s="224">
        <f t="shared" si="1"/>
        <v>22366792.440000001</v>
      </c>
      <c r="E15" s="224">
        <v>16468951.880000001</v>
      </c>
      <c r="F15" s="224">
        <v>12179173.710000001</v>
      </c>
      <c r="G15" s="227">
        <f t="shared" si="2"/>
        <v>5897840.5600000005</v>
      </c>
    </row>
    <row r="16" spans="1:8" s="161" customFormat="1">
      <c r="A16" s="244" t="s">
        <v>540</v>
      </c>
      <c r="B16" s="224">
        <v>10190886.630000001</v>
      </c>
      <c r="C16" s="224">
        <v>58924241.700000003</v>
      </c>
      <c r="D16" s="224">
        <f t="shared" si="1"/>
        <v>69115128.329999998</v>
      </c>
      <c r="E16" s="224">
        <v>67157328</v>
      </c>
      <c r="F16" s="224">
        <v>67013535.280000001</v>
      </c>
      <c r="G16" s="227">
        <f t="shared" si="2"/>
        <v>1957800.3299999982</v>
      </c>
    </row>
    <row r="17" spans="1:9" s="161" customFormat="1">
      <c r="A17" s="244" t="s">
        <v>541</v>
      </c>
      <c r="B17" s="224">
        <v>6386680.8700000001</v>
      </c>
      <c r="C17" s="224">
        <v>-446960.02</v>
      </c>
      <c r="D17" s="224">
        <f t="shared" si="1"/>
        <v>5939720.8499999996</v>
      </c>
      <c r="E17" s="224">
        <v>5122388.79</v>
      </c>
      <c r="F17" s="224">
        <v>5013352.7300000004</v>
      </c>
      <c r="G17" s="227">
        <f t="shared" si="2"/>
        <v>817332.05999999959</v>
      </c>
    </row>
    <row r="18" spans="1:9" s="161" customFormat="1">
      <c r="A18" s="244" t="s">
        <v>542</v>
      </c>
      <c r="B18" s="224">
        <f>1608318914.79-370737549</f>
        <v>1237581365.79</v>
      </c>
      <c r="C18" s="69">
        <f>529238157.98+370737549</f>
        <v>899975706.98000002</v>
      </c>
      <c r="D18" s="224">
        <f t="shared" si="1"/>
        <v>2137557072.77</v>
      </c>
      <c r="E18" s="224">
        <v>1726286275.26</v>
      </c>
      <c r="F18" s="224">
        <v>1725449013.3399999</v>
      </c>
      <c r="G18" s="227">
        <f t="shared" si="2"/>
        <v>411270797.50999999</v>
      </c>
      <c r="I18" s="239"/>
    </row>
    <row r="19" spans="1:9" s="161" customFormat="1">
      <c r="A19" s="244" t="s">
        <v>543</v>
      </c>
      <c r="B19" s="224">
        <v>16790395.100000001</v>
      </c>
      <c r="C19" s="224">
        <v>0</v>
      </c>
      <c r="D19" s="224">
        <f t="shared" si="1"/>
        <v>16790395.100000001</v>
      </c>
      <c r="E19" s="224">
        <v>6351890.0999999996</v>
      </c>
      <c r="F19" s="224">
        <v>5297415.0999999996</v>
      </c>
      <c r="G19" s="224">
        <f t="shared" si="2"/>
        <v>10438505.000000002</v>
      </c>
      <c r="I19" s="240"/>
    </row>
    <row r="20" spans="1:9" s="161" customFormat="1">
      <c r="A20" s="244" t="s">
        <v>544</v>
      </c>
      <c r="B20" s="224">
        <v>16718683.15</v>
      </c>
      <c r="C20" s="224">
        <v>2000000</v>
      </c>
      <c r="D20" s="224">
        <f t="shared" si="1"/>
        <v>18718683.149999999</v>
      </c>
      <c r="E20" s="224">
        <v>8318727.5199999996</v>
      </c>
      <c r="F20" s="224">
        <v>8252957.0599999996</v>
      </c>
      <c r="G20" s="224">
        <f t="shared" si="2"/>
        <v>10399955.629999999</v>
      </c>
    </row>
    <row r="21" spans="1:9" s="161" customFormat="1">
      <c r="A21" s="162"/>
      <c r="B21" s="224"/>
      <c r="C21" s="224"/>
      <c r="D21" s="224"/>
      <c r="E21" s="224"/>
      <c r="F21" s="224"/>
      <c r="G21" s="224"/>
    </row>
    <row r="22" spans="1:9" s="165" customFormat="1">
      <c r="A22" s="163" t="s">
        <v>473</v>
      </c>
      <c r="B22" s="228">
        <f t="shared" ref="B22:G22" si="3">SUM(B23:B33)</f>
        <v>370737549</v>
      </c>
      <c r="C22" s="228">
        <f t="shared" si="3"/>
        <v>-370737549</v>
      </c>
      <c r="D22" s="228">
        <f t="shared" si="3"/>
        <v>0</v>
      </c>
      <c r="E22" s="228">
        <f t="shared" si="3"/>
        <v>0</v>
      </c>
      <c r="F22" s="228">
        <f t="shared" si="3"/>
        <v>0</v>
      </c>
      <c r="G22" s="228">
        <f t="shared" si="3"/>
        <v>0</v>
      </c>
      <c r="H22" s="164"/>
    </row>
    <row r="23" spans="1:9" s="165" customFormat="1">
      <c r="A23" s="223" t="s">
        <v>527</v>
      </c>
      <c r="B23" s="231">
        <v>0</v>
      </c>
      <c r="C23" s="231">
        <v>0</v>
      </c>
      <c r="D23" s="231">
        <f>+B23+C23</f>
        <v>0</v>
      </c>
      <c r="E23" s="231">
        <v>0</v>
      </c>
      <c r="F23" s="231">
        <v>0</v>
      </c>
      <c r="G23" s="231">
        <f t="shared" ref="G23" si="4">+D23-E23</f>
        <v>0</v>
      </c>
      <c r="H23" s="164"/>
    </row>
    <row r="24" spans="1:9" s="165" customFormat="1">
      <c r="A24" s="223" t="s">
        <v>528</v>
      </c>
      <c r="B24" s="231">
        <v>0</v>
      </c>
      <c r="C24" s="231">
        <v>0</v>
      </c>
      <c r="D24" s="231">
        <f t="shared" ref="D24:D33" si="5">+B24+C24</f>
        <v>0</v>
      </c>
      <c r="E24" s="231">
        <v>0</v>
      </c>
      <c r="F24" s="231">
        <v>0</v>
      </c>
      <c r="G24" s="231">
        <f t="shared" ref="G24:G33" si="6">+D24-E24</f>
        <v>0</v>
      </c>
      <c r="H24" s="164"/>
    </row>
    <row r="25" spans="1:9" s="165" customFormat="1">
      <c r="A25" s="223" t="s">
        <v>529</v>
      </c>
      <c r="B25" s="231">
        <v>0</v>
      </c>
      <c r="C25" s="231">
        <v>0</v>
      </c>
      <c r="D25" s="231">
        <f t="shared" si="5"/>
        <v>0</v>
      </c>
      <c r="E25" s="231">
        <v>0</v>
      </c>
      <c r="F25" s="231">
        <v>0</v>
      </c>
      <c r="G25" s="231">
        <f t="shared" si="6"/>
        <v>0</v>
      </c>
      <c r="H25" s="164"/>
    </row>
    <row r="26" spans="1:9" s="165" customFormat="1">
      <c r="A26" s="223" t="s">
        <v>530</v>
      </c>
      <c r="B26" s="231">
        <v>0</v>
      </c>
      <c r="C26" s="231">
        <v>0</v>
      </c>
      <c r="D26" s="231">
        <f t="shared" si="5"/>
        <v>0</v>
      </c>
      <c r="E26" s="231">
        <v>0</v>
      </c>
      <c r="F26" s="231">
        <v>0</v>
      </c>
      <c r="G26" s="231">
        <f t="shared" si="6"/>
        <v>0</v>
      </c>
      <c r="H26" s="164"/>
    </row>
    <row r="27" spans="1:9" s="165" customFormat="1">
      <c r="A27" s="244" t="s">
        <v>538</v>
      </c>
      <c r="B27" s="231">
        <v>0</v>
      </c>
      <c r="C27" s="231">
        <v>0</v>
      </c>
      <c r="D27" s="231">
        <f t="shared" si="5"/>
        <v>0</v>
      </c>
      <c r="E27" s="231">
        <v>0</v>
      </c>
      <c r="F27" s="231">
        <v>0</v>
      </c>
      <c r="G27" s="231">
        <f t="shared" si="6"/>
        <v>0</v>
      </c>
      <c r="H27" s="164"/>
    </row>
    <row r="28" spans="1:9" s="165" customFormat="1">
      <c r="A28" s="244" t="s">
        <v>539</v>
      </c>
      <c r="B28" s="231">
        <v>0</v>
      </c>
      <c r="C28" s="231">
        <v>0</v>
      </c>
      <c r="D28" s="231">
        <f t="shared" si="5"/>
        <v>0</v>
      </c>
      <c r="E28" s="231">
        <v>0</v>
      </c>
      <c r="F28" s="231">
        <v>0</v>
      </c>
      <c r="G28" s="231">
        <f t="shared" si="6"/>
        <v>0</v>
      </c>
      <c r="H28" s="164"/>
    </row>
    <row r="29" spans="1:9" s="166" customFormat="1">
      <c r="A29" s="244" t="s">
        <v>540</v>
      </c>
      <c r="B29" s="231">
        <v>0</v>
      </c>
      <c r="C29" s="231">
        <v>0</v>
      </c>
      <c r="D29" s="231">
        <f t="shared" si="5"/>
        <v>0</v>
      </c>
      <c r="E29" s="231">
        <v>0</v>
      </c>
      <c r="F29" s="231">
        <v>0</v>
      </c>
      <c r="G29" s="231">
        <f t="shared" si="6"/>
        <v>0</v>
      </c>
      <c r="H29" s="160"/>
    </row>
    <row r="30" spans="1:9" s="166" customFormat="1">
      <c r="A30" s="244" t="s">
        <v>541</v>
      </c>
      <c r="B30" s="231">
        <v>0</v>
      </c>
      <c r="C30" s="231">
        <v>0</v>
      </c>
      <c r="D30" s="231">
        <f t="shared" si="5"/>
        <v>0</v>
      </c>
      <c r="E30" s="231">
        <v>0</v>
      </c>
      <c r="F30" s="231">
        <v>0</v>
      </c>
      <c r="G30" s="231">
        <f t="shared" si="6"/>
        <v>0</v>
      </c>
      <c r="H30" s="160"/>
    </row>
    <row r="31" spans="1:9" s="166" customFormat="1">
      <c r="A31" s="244" t="s">
        <v>542</v>
      </c>
      <c r="B31" s="224">
        <v>370737549</v>
      </c>
      <c r="C31" s="224">
        <v>-370737549</v>
      </c>
      <c r="D31" s="224">
        <f>+B31+C31</f>
        <v>0</v>
      </c>
      <c r="E31" s="224">
        <v>0</v>
      </c>
      <c r="F31" s="224">
        <v>0</v>
      </c>
      <c r="G31" s="231">
        <f t="shared" si="6"/>
        <v>0</v>
      </c>
    </row>
    <row r="32" spans="1:9" s="166" customFormat="1">
      <c r="A32" s="244" t="s">
        <v>543</v>
      </c>
      <c r="B32" s="231">
        <v>0</v>
      </c>
      <c r="C32" s="231">
        <v>0</v>
      </c>
      <c r="D32" s="231">
        <f t="shared" si="5"/>
        <v>0</v>
      </c>
      <c r="E32" s="231">
        <v>0</v>
      </c>
      <c r="F32" s="231">
        <v>0</v>
      </c>
      <c r="G32" s="231">
        <f t="shared" si="6"/>
        <v>0</v>
      </c>
    </row>
    <row r="33" spans="1:8" s="166" customFormat="1">
      <c r="A33" s="244" t="s">
        <v>544</v>
      </c>
      <c r="B33" s="231">
        <v>0</v>
      </c>
      <c r="C33" s="231">
        <v>0</v>
      </c>
      <c r="D33" s="231">
        <f t="shared" si="5"/>
        <v>0</v>
      </c>
      <c r="E33" s="231">
        <v>0</v>
      </c>
      <c r="F33" s="231">
        <v>0</v>
      </c>
      <c r="G33" s="231">
        <f t="shared" si="6"/>
        <v>0</v>
      </c>
    </row>
    <row r="34" spans="1:8" s="166" customFormat="1" ht="15.75" thickBot="1">
      <c r="A34" s="219"/>
      <c r="B34" s="227"/>
      <c r="C34" s="227"/>
      <c r="D34" s="227"/>
      <c r="E34" s="227"/>
      <c r="F34" s="227"/>
      <c r="G34" s="227"/>
    </row>
    <row r="35" spans="1:8" ht="15.75" thickBot="1">
      <c r="A35" s="167" t="s">
        <v>474</v>
      </c>
      <c r="B35" s="229">
        <f t="shared" ref="B35:G35" si="7">+B9+B22</f>
        <v>1696239412.01</v>
      </c>
      <c r="C35" s="229">
        <f t="shared" si="7"/>
        <v>591607781.45000005</v>
      </c>
      <c r="D35" s="229">
        <f t="shared" si="7"/>
        <v>2287847193.46</v>
      </c>
      <c r="E35" s="229">
        <f t="shared" si="7"/>
        <v>1843666946.1299999</v>
      </c>
      <c r="F35" s="229">
        <f t="shared" si="7"/>
        <v>1836855276.7999997</v>
      </c>
      <c r="G35" s="229">
        <f t="shared" si="7"/>
        <v>444180247.32999998</v>
      </c>
    </row>
    <row r="47" spans="1:8">
      <c r="H47" s="169"/>
    </row>
    <row r="48" spans="1:8">
      <c r="H48" s="169"/>
    </row>
    <row r="49" spans="8:8">
      <c r="H49" s="169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60" orientation="landscape" horizontalDpi="300" verticalDpi="300" r:id="rId1"/>
  <colBreaks count="1" manualBreakCount="1">
    <brk id="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82"/>
  <sheetViews>
    <sheetView zoomScaleNormal="100" workbookViewId="0">
      <selection activeCell="C17" sqref="C17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2:9" s="195" customFormat="1" ht="15">
      <c r="B1" s="393" t="s">
        <v>526</v>
      </c>
      <c r="C1" s="394"/>
      <c r="D1" s="394"/>
      <c r="E1" s="394"/>
      <c r="F1" s="394"/>
      <c r="G1" s="394"/>
      <c r="H1" s="394"/>
      <c r="I1" s="395"/>
    </row>
    <row r="2" spans="2:9" s="195" customFormat="1" ht="15">
      <c r="B2" s="396" t="s">
        <v>366</v>
      </c>
      <c r="C2" s="397"/>
      <c r="D2" s="397"/>
      <c r="E2" s="397"/>
      <c r="F2" s="397"/>
      <c r="G2" s="397"/>
      <c r="H2" s="397"/>
      <c r="I2" s="398"/>
    </row>
    <row r="3" spans="2:9" s="195" customFormat="1" ht="15">
      <c r="B3" s="396" t="s">
        <v>475</v>
      </c>
      <c r="C3" s="397"/>
      <c r="D3" s="397"/>
      <c r="E3" s="397"/>
      <c r="F3" s="397"/>
      <c r="G3" s="397"/>
      <c r="H3" s="397"/>
      <c r="I3" s="398"/>
    </row>
    <row r="4" spans="2:9" s="195" customFormat="1" ht="15">
      <c r="B4" s="396" t="str">
        <f>+'F6a. EAEPE OG'!B5:I5</f>
        <v>Del 1 de enero al 31 de diciembre del 2023</v>
      </c>
      <c r="C4" s="397"/>
      <c r="D4" s="397"/>
      <c r="E4" s="397"/>
      <c r="F4" s="397"/>
      <c r="G4" s="397"/>
      <c r="H4" s="397"/>
      <c r="I4" s="398"/>
    </row>
    <row r="5" spans="2:9" s="195" customFormat="1" ht="15.75" thickBot="1">
      <c r="B5" s="399" t="s">
        <v>4</v>
      </c>
      <c r="C5" s="400"/>
      <c r="D5" s="400"/>
      <c r="E5" s="400"/>
      <c r="F5" s="400"/>
      <c r="G5" s="400"/>
      <c r="H5" s="400"/>
      <c r="I5" s="401"/>
    </row>
    <row r="6" spans="2:9" s="195" customFormat="1" ht="7.5" customHeight="1" thickBot="1">
      <c r="B6" s="196"/>
      <c r="C6" s="196"/>
      <c r="D6" s="197"/>
      <c r="E6" s="197"/>
      <c r="F6" s="197"/>
      <c r="G6" s="197"/>
      <c r="H6" s="197"/>
      <c r="I6" s="196"/>
    </row>
    <row r="7" spans="2:9" s="195" customFormat="1" ht="15.75" thickBot="1">
      <c r="B7" s="393" t="s">
        <v>128</v>
      </c>
      <c r="C7" s="402"/>
      <c r="D7" s="404" t="s">
        <v>457</v>
      </c>
      <c r="E7" s="405"/>
      <c r="F7" s="405"/>
      <c r="G7" s="405"/>
      <c r="H7" s="406"/>
      <c r="I7" s="407" t="s">
        <v>149</v>
      </c>
    </row>
    <row r="8" spans="2:9" s="195" customFormat="1" ht="30.75" thickBot="1">
      <c r="B8" s="399"/>
      <c r="C8" s="403"/>
      <c r="D8" s="258" t="s">
        <v>476</v>
      </c>
      <c r="E8" s="258" t="s">
        <v>477</v>
      </c>
      <c r="F8" s="258" t="s">
        <v>478</v>
      </c>
      <c r="G8" s="258" t="s">
        <v>153</v>
      </c>
      <c r="H8" s="258" t="s">
        <v>154</v>
      </c>
      <c r="I8" s="408"/>
    </row>
    <row r="9" spans="2:9" ht="7.9" customHeight="1">
      <c r="B9" s="391"/>
      <c r="C9" s="392"/>
      <c r="D9" s="170"/>
      <c r="E9" s="170"/>
      <c r="F9" s="170"/>
      <c r="G9" s="170"/>
      <c r="H9" s="170"/>
      <c r="I9" s="170"/>
    </row>
    <row r="10" spans="2:9" ht="14.45" customHeight="1">
      <c r="B10" s="171" t="s">
        <v>479</v>
      </c>
      <c r="C10" s="172"/>
      <c r="D10" s="246">
        <f>+D11+D20+D28+D38</f>
        <v>1325501863.0100002</v>
      </c>
      <c r="E10" s="246">
        <f t="shared" ref="E10:I10" si="0">+E11+E20+E28+E38</f>
        <v>962345330.45000017</v>
      </c>
      <c r="F10" s="246">
        <f t="shared" si="0"/>
        <v>2287847193.46</v>
      </c>
      <c r="G10" s="246">
        <f t="shared" si="0"/>
        <v>1843666946.1300001</v>
      </c>
      <c r="H10" s="246">
        <f t="shared" si="0"/>
        <v>1836855276.8</v>
      </c>
      <c r="I10" s="246">
        <f t="shared" si="0"/>
        <v>444180247.33000004</v>
      </c>
    </row>
    <row r="11" spans="2:9" ht="15">
      <c r="B11" s="171" t="s">
        <v>480</v>
      </c>
      <c r="C11" s="172"/>
      <c r="D11" s="174">
        <f>SUM(D12:D19)</f>
        <v>0</v>
      </c>
      <c r="E11" s="174">
        <f t="shared" ref="E11:I11" si="1">SUM(E12:E19)</f>
        <v>0</v>
      </c>
      <c r="F11" s="174">
        <f t="shared" si="1"/>
        <v>0</v>
      </c>
      <c r="G11" s="174">
        <f t="shared" si="1"/>
        <v>0</v>
      </c>
      <c r="H11" s="174">
        <f t="shared" si="1"/>
        <v>0</v>
      </c>
      <c r="I11" s="174">
        <f t="shared" si="1"/>
        <v>0</v>
      </c>
    </row>
    <row r="12" spans="2:9" ht="15">
      <c r="B12" s="176"/>
      <c r="C12" s="177" t="s">
        <v>481</v>
      </c>
      <c r="D12" s="178">
        <v>0</v>
      </c>
      <c r="E12" s="179">
        <v>0</v>
      </c>
      <c r="F12" s="179">
        <f>+D12+E12</f>
        <v>0</v>
      </c>
      <c r="G12" s="179">
        <v>0</v>
      </c>
      <c r="H12" s="180">
        <v>0</v>
      </c>
      <c r="I12" s="180">
        <f>+F12-G12</f>
        <v>0</v>
      </c>
    </row>
    <row r="13" spans="2:9" ht="15">
      <c r="B13" s="176"/>
      <c r="C13" s="177" t="s">
        <v>482</v>
      </c>
      <c r="D13" s="178">
        <v>0</v>
      </c>
      <c r="E13" s="179">
        <v>0</v>
      </c>
      <c r="F13" s="179">
        <f t="shared" ref="F13:F21" si="2">+D13+E13</f>
        <v>0</v>
      </c>
      <c r="G13" s="179">
        <v>0</v>
      </c>
      <c r="H13" s="180">
        <v>0</v>
      </c>
      <c r="I13" s="180">
        <f t="shared" ref="I13:I21" si="3">+F13-G13</f>
        <v>0</v>
      </c>
    </row>
    <row r="14" spans="2:9" ht="15">
      <c r="B14" s="176"/>
      <c r="C14" s="177" t="s">
        <v>483</v>
      </c>
      <c r="D14" s="178">
        <v>0</v>
      </c>
      <c r="E14" s="179">
        <v>0</v>
      </c>
      <c r="F14" s="179">
        <f t="shared" si="2"/>
        <v>0</v>
      </c>
      <c r="G14" s="179">
        <v>0</v>
      </c>
      <c r="H14" s="180">
        <v>0</v>
      </c>
      <c r="I14" s="180">
        <f t="shared" si="3"/>
        <v>0</v>
      </c>
    </row>
    <row r="15" spans="2:9" ht="15">
      <c r="B15" s="176"/>
      <c r="C15" s="177" t="s">
        <v>484</v>
      </c>
      <c r="D15" s="178">
        <v>0</v>
      </c>
      <c r="E15" s="179">
        <v>0</v>
      </c>
      <c r="F15" s="179">
        <f t="shared" si="2"/>
        <v>0</v>
      </c>
      <c r="G15" s="179">
        <v>0</v>
      </c>
      <c r="H15" s="180">
        <v>0</v>
      </c>
      <c r="I15" s="180">
        <f t="shared" si="3"/>
        <v>0</v>
      </c>
    </row>
    <row r="16" spans="2:9" ht="15">
      <c r="B16" s="176"/>
      <c r="C16" s="177" t="s">
        <v>485</v>
      </c>
      <c r="D16" s="178">
        <v>0</v>
      </c>
      <c r="E16" s="179">
        <v>0</v>
      </c>
      <c r="F16" s="179">
        <f t="shared" si="2"/>
        <v>0</v>
      </c>
      <c r="G16" s="179">
        <v>0</v>
      </c>
      <c r="H16" s="180">
        <v>0</v>
      </c>
      <c r="I16" s="180">
        <f t="shared" si="3"/>
        <v>0</v>
      </c>
    </row>
    <row r="17" spans="2:9" ht="15">
      <c r="B17" s="176"/>
      <c r="C17" s="177" t="s">
        <v>486</v>
      </c>
      <c r="D17" s="178">
        <v>0</v>
      </c>
      <c r="E17" s="179">
        <v>0</v>
      </c>
      <c r="F17" s="179">
        <f t="shared" si="2"/>
        <v>0</v>
      </c>
      <c r="G17" s="179">
        <v>0</v>
      </c>
      <c r="H17" s="180">
        <v>0</v>
      </c>
      <c r="I17" s="180">
        <f t="shared" si="3"/>
        <v>0</v>
      </c>
    </row>
    <row r="18" spans="2:9" ht="15">
      <c r="B18" s="176"/>
      <c r="C18" s="177" t="s">
        <v>487</v>
      </c>
      <c r="D18" s="178">
        <v>0</v>
      </c>
      <c r="E18" s="179">
        <v>0</v>
      </c>
      <c r="F18" s="179">
        <f t="shared" si="2"/>
        <v>0</v>
      </c>
      <c r="G18" s="179">
        <v>0</v>
      </c>
      <c r="H18" s="180">
        <v>0</v>
      </c>
      <c r="I18" s="180">
        <f t="shared" si="3"/>
        <v>0</v>
      </c>
    </row>
    <row r="19" spans="2:9" ht="15">
      <c r="B19" s="176"/>
      <c r="C19" s="177" t="s">
        <v>488</v>
      </c>
      <c r="D19" s="178">
        <v>0</v>
      </c>
      <c r="E19" s="179">
        <v>0</v>
      </c>
      <c r="F19" s="179">
        <f t="shared" si="2"/>
        <v>0</v>
      </c>
      <c r="G19" s="179">
        <v>0</v>
      </c>
      <c r="H19" s="180">
        <v>0</v>
      </c>
      <c r="I19" s="180">
        <f t="shared" si="3"/>
        <v>0</v>
      </c>
    </row>
    <row r="20" spans="2:9" ht="15">
      <c r="B20" s="171" t="s">
        <v>489</v>
      </c>
      <c r="C20" s="172"/>
      <c r="D20" s="247">
        <f>SUM(D21:D27)</f>
        <v>1325501863.0100002</v>
      </c>
      <c r="E20" s="247">
        <f t="shared" ref="E20:I20" si="4">SUM(E21:E27)</f>
        <v>962345330.45000017</v>
      </c>
      <c r="F20" s="247">
        <f t="shared" si="4"/>
        <v>2287847193.46</v>
      </c>
      <c r="G20" s="247">
        <f t="shared" si="4"/>
        <v>1843666946.1300001</v>
      </c>
      <c r="H20" s="247">
        <f t="shared" si="4"/>
        <v>1836855276.8</v>
      </c>
      <c r="I20" s="247">
        <f t="shared" si="4"/>
        <v>444180247.33000004</v>
      </c>
    </row>
    <row r="21" spans="2:9" ht="15">
      <c r="B21" s="176"/>
      <c r="C21" s="177" t="s">
        <v>490</v>
      </c>
      <c r="D21" s="178">
        <v>0</v>
      </c>
      <c r="E21" s="179">
        <v>0</v>
      </c>
      <c r="F21" s="179">
        <f t="shared" si="2"/>
        <v>0</v>
      </c>
      <c r="G21" s="179">
        <v>0</v>
      </c>
      <c r="H21" s="179">
        <v>0</v>
      </c>
      <c r="I21" s="180">
        <f t="shared" si="3"/>
        <v>0</v>
      </c>
    </row>
    <row r="22" spans="2:9" ht="15">
      <c r="B22" s="176"/>
      <c r="C22" s="177" t="s">
        <v>491</v>
      </c>
      <c r="D22" s="178">
        <v>0</v>
      </c>
      <c r="E22" s="179">
        <v>0</v>
      </c>
      <c r="F22" s="179">
        <f t="shared" ref="F22:F29" si="5">+D22+E22</f>
        <v>0</v>
      </c>
      <c r="G22" s="179">
        <v>0</v>
      </c>
      <c r="H22" s="179">
        <v>0</v>
      </c>
      <c r="I22" s="180">
        <f t="shared" ref="I22:I25" si="6">+F22-G22</f>
        <v>0</v>
      </c>
    </row>
    <row r="23" spans="2:9" ht="15">
      <c r="B23" s="176"/>
      <c r="C23" s="177" t="s">
        <v>492</v>
      </c>
      <c r="D23" s="178">
        <v>0</v>
      </c>
      <c r="E23" s="179">
        <v>0</v>
      </c>
      <c r="F23" s="179">
        <f t="shared" si="5"/>
        <v>0</v>
      </c>
      <c r="G23" s="179">
        <v>0</v>
      </c>
      <c r="H23" s="179">
        <v>0</v>
      </c>
      <c r="I23" s="180">
        <f t="shared" si="6"/>
        <v>0</v>
      </c>
    </row>
    <row r="24" spans="2:9" ht="15">
      <c r="B24" s="176"/>
      <c r="C24" s="177" t="s">
        <v>493</v>
      </c>
      <c r="D24" s="178">
        <v>0</v>
      </c>
      <c r="E24" s="179">
        <v>0</v>
      </c>
      <c r="F24" s="179">
        <f t="shared" si="5"/>
        <v>0</v>
      </c>
      <c r="G24" s="179">
        <v>0</v>
      </c>
      <c r="H24" s="179">
        <v>0</v>
      </c>
      <c r="I24" s="180">
        <f t="shared" si="6"/>
        <v>0</v>
      </c>
    </row>
    <row r="25" spans="2:9" ht="15">
      <c r="B25" s="176"/>
      <c r="C25" s="177" t="s">
        <v>494</v>
      </c>
      <c r="D25" s="178">
        <v>0</v>
      </c>
      <c r="E25" s="179">
        <v>0</v>
      </c>
      <c r="F25" s="179">
        <f t="shared" si="5"/>
        <v>0</v>
      </c>
      <c r="G25" s="179">
        <v>0</v>
      </c>
      <c r="H25" s="179">
        <v>0</v>
      </c>
      <c r="I25" s="180">
        <f t="shared" si="6"/>
        <v>0</v>
      </c>
    </row>
    <row r="26" spans="2:9" ht="15">
      <c r="B26" s="176"/>
      <c r="C26" s="177" t="s">
        <v>495</v>
      </c>
      <c r="D26" s="245">
        <f>+'F6a. EAEPE OG'!D10</f>
        <v>1325501863.0100002</v>
      </c>
      <c r="E26" s="245">
        <f>+'F6a. EAEPE OG'!E10</f>
        <v>962345330.45000017</v>
      </c>
      <c r="F26" s="245">
        <f>+'F6a. EAEPE OG'!F10</f>
        <v>2287847193.46</v>
      </c>
      <c r="G26" s="245">
        <f>+'F6a. EAEPE OG'!G10</f>
        <v>1843666946.1300001</v>
      </c>
      <c r="H26" s="245">
        <f>+'F6a. EAEPE OG'!H10</f>
        <v>1836855276.8</v>
      </c>
      <c r="I26" s="245">
        <f>+'F6a. EAEPE OG'!I10</f>
        <v>444180247.33000004</v>
      </c>
    </row>
    <row r="27" spans="2:9" ht="15">
      <c r="B27" s="176"/>
      <c r="C27" s="177" t="s">
        <v>496</v>
      </c>
      <c r="D27" s="178">
        <v>0</v>
      </c>
      <c r="E27" s="179">
        <v>0</v>
      </c>
      <c r="F27" s="179">
        <f t="shared" si="5"/>
        <v>0</v>
      </c>
      <c r="G27" s="179"/>
      <c r="H27" s="179"/>
      <c r="I27" s="179"/>
    </row>
    <row r="28" spans="2:9" ht="15">
      <c r="B28" s="181" t="s">
        <v>497</v>
      </c>
      <c r="C28" s="182"/>
      <c r="D28" s="174">
        <f>SUM(D29:D37)</f>
        <v>0</v>
      </c>
      <c r="E28" s="174">
        <f t="shared" ref="E28:I28" si="7">SUM(E29:E37)</f>
        <v>0</v>
      </c>
      <c r="F28" s="174">
        <f t="shared" si="7"/>
        <v>0</v>
      </c>
      <c r="G28" s="174">
        <f t="shared" si="7"/>
        <v>0</v>
      </c>
      <c r="H28" s="174">
        <f t="shared" si="7"/>
        <v>0</v>
      </c>
      <c r="I28" s="174">
        <f t="shared" si="7"/>
        <v>0</v>
      </c>
    </row>
    <row r="29" spans="2:9" ht="15">
      <c r="B29" s="176"/>
      <c r="C29" s="177" t="s">
        <v>498</v>
      </c>
      <c r="D29" s="178">
        <v>0</v>
      </c>
      <c r="E29" s="179">
        <v>0</v>
      </c>
      <c r="F29" s="179">
        <f t="shared" si="5"/>
        <v>0</v>
      </c>
      <c r="G29" s="179">
        <v>0</v>
      </c>
      <c r="H29" s="179">
        <v>0</v>
      </c>
      <c r="I29" s="180">
        <f t="shared" ref="I29" si="8">+F29-G29</f>
        <v>0</v>
      </c>
    </row>
    <row r="30" spans="2:9" ht="15">
      <c r="B30" s="176"/>
      <c r="C30" s="177" t="s">
        <v>499</v>
      </c>
      <c r="D30" s="178">
        <v>0</v>
      </c>
      <c r="E30" s="179">
        <v>0</v>
      </c>
      <c r="F30" s="179">
        <f t="shared" ref="F30:F39" si="9">+D30+E30</f>
        <v>0</v>
      </c>
      <c r="G30" s="179">
        <v>0</v>
      </c>
      <c r="H30" s="179">
        <v>0</v>
      </c>
      <c r="I30" s="180">
        <f t="shared" ref="I30:I39" si="10">+F30-G30</f>
        <v>0</v>
      </c>
    </row>
    <row r="31" spans="2:9" ht="15">
      <c r="B31" s="176"/>
      <c r="C31" s="177" t="s">
        <v>500</v>
      </c>
      <c r="D31" s="178">
        <v>0</v>
      </c>
      <c r="E31" s="179">
        <v>0</v>
      </c>
      <c r="F31" s="179">
        <f t="shared" si="9"/>
        <v>0</v>
      </c>
      <c r="G31" s="179">
        <v>0</v>
      </c>
      <c r="H31" s="179">
        <v>0</v>
      </c>
      <c r="I31" s="180">
        <f t="shared" si="10"/>
        <v>0</v>
      </c>
    </row>
    <row r="32" spans="2:9" ht="15">
      <c r="B32" s="176"/>
      <c r="C32" s="177" t="s">
        <v>501</v>
      </c>
      <c r="D32" s="178">
        <v>0</v>
      </c>
      <c r="E32" s="179">
        <v>0</v>
      </c>
      <c r="F32" s="179">
        <f t="shared" si="9"/>
        <v>0</v>
      </c>
      <c r="G32" s="179">
        <v>0</v>
      </c>
      <c r="H32" s="179">
        <v>0</v>
      </c>
      <c r="I32" s="180">
        <f t="shared" si="10"/>
        <v>0</v>
      </c>
    </row>
    <row r="33" spans="2:9" ht="15">
      <c r="B33" s="176"/>
      <c r="C33" s="177" t="s">
        <v>502</v>
      </c>
      <c r="D33" s="178">
        <v>0</v>
      </c>
      <c r="E33" s="179">
        <v>0</v>
      </c>
      <c r="F33" s="179">
        <f t="shared" si="9"/>
        <v>0</v>
      </c>
      <c r="G33" s="179">
        <v>0</v>
      </c>
      <c r="H33" s="179">
        <v>0</v>
      </c>
      <c r="I33" s="180">
        <f t="shared" si="10"/>
        <v>0</v>
      </c>
    </row>
    <row r="34" spans="2:9" ht="15">
      <c r="B34" s="176"/>
      <c r="C34" s="177" t="s">
        <v>503</v>
      </c>
      <c r="D34" s="178">
        <v>0</v>
      </c>
      <c r="E34" s="179">
        <v>0</v>
      </c>
      <c r="F34" s="179">
        <f t="shared" si="9"/>
        <v>0</v>
      </c>
      <c r="G34" s="179">
        <v>0</v>
      </c>
      <c r="H34" s="179">
        <v>0</v>
      </c>
      <c r="I34" s="180">
        <f t="shared" si="10"/>
        <v>0</v>
      </c>
    </row>
    <row r="35" spans="2:9" ht="15">
      <c r="B35" s="176"/>
      <c r="C35" s="177" t="s">
        <v>504</v>
      </c>
      <c r="D35" s="178">
        <v>0</v>
      </c>
      <c r="E35" s="179">
        <v>0</v>
      </c>
      <c r="F35" s="179">
        <f t="shared" si="9"/>
        <v>0</v>
      </c>
      <c r="G35" s="179">
        <v>0</v>
      </c>
      <c r="H35" s="179">
        <v>0</v>
      </c>
      <c r="I35" s="180">
        <f t="shared" si="10"/>
        <v>0</v>
      </c>
    </row>
    <row r="36" spans="2:9" ht="15">
      <c r="B36" s="176"/>
      <c r="C36" s="177" t="s">
        <v>505</v>
      </c>
      <c r="D36" s="178">
        <v>0</v>
      </c>
      <c r="E36" s="179">
        <v>0</v>
      </c>
      <c r="F36" s="179">
        <f t="shared" si="9"/>
        <v>0</v>
      </c>
      <c r="G36" s="179">
        <v>0</v>
      </c>
      <c r="H36" s="179">
        <v>0</v>
      </c>
      <c r="I36" s="180">
        <f t="shared" si="10"/>
        <v>0</v>
      </c>
    </row>
    <row r="37" spans="2:9" ht="15">
      <c r="B37" s="176"/>
      <c r="C37" s="177" t="s">
        <v>506</v>
      </c>
      <c r="D37" s="178">
        <v>0</v>
      </c>
      <c r="E37" s="179">
        <v>0</v>
      </c>
      <c r="F37" s="179">
        <f t="shared" si="9"/>
        <v>0</v>
      </c>
      <c r="G37" s="179">
        <v>0</v>
      </c>
      <c r="H37" s="179">
        <v>0</v>
      </c>
      <c r="I37" s="180">
        <f t="shared" si="10"/>
        <v>0</v>
      </c>
    </row>
    <row r="38" spans="2:9" ht="15">
      <c r="B38" s="181" t="s">
        <v>507</v>
      </c>
      <c r="C38" s="182"/>
      <c r="D38" s="174">
        <f>SUM(D39:D42)</f>
        <v>0</v>
      </c>
      <c r="E38" s="174">
        <f t="shared" ref="E38:I38" si="11">SUM(E39:E42)</f>
        <v>0</v>
      </c>
      <c r="F38" s="174">
        <f t="shared" si="11"/>
        <v>0</v>
      </c>
      <c r="G38" s="174">
        <f t="shared" si="11"/>
        <v>0</v>
      </c>
      <c r="H38" s="174">
        <f t="shared" si="11"/>
        <v>0</v>
      </c>
      <c r="I38" s="174">
        <f t="shared" si="11"/>
        <v>0</v>
      </c>
    </row>
    <row r="39" spans="2:9" ht="15">
      <c r="B39" s="176"/>
      <c r="C39" s="183" t="s">
        <v>508</v>
      </c>
      <c r="D39" s="178">
        <v>0</v>
      </c>
      <c r="E39" s="179">
        <v>0</v>
      </c>
      <c r="F39" s="179">
        <f t="shared" si="9"/>
        <v>0</v>
      </c>
      <c r="G39" s="179">
        <v>0</v>
      </c>
      <c r="H39" s="179">
        <v>0</v>
      </c>
      <c r="I39" s="180">
        <f t="shared" si="10"/>
        <v>0</v>
      </c>
    </row>
    <row r="40" spans="2:9" ht="30">
      <c r="B40" s="176"/>
      <c r="C40" s="184" t="s">
        <v>509</v>
      </c>
      <c r="D40" s="178">
        <v>0</v>
      </c>
      <c r="E40" s="179">
        <v>0</v>
      </c>
      <c r="F40" s="179">
        <f t="shared" ref="F40:F42" si="12">+D40+E40</f>
        <v>0</v>
      </c>
      <c r="G40" s="179">
        <v>0</v>
      </c>
      <c r="H40" s="179">
        <v>0</v>
      </c>
      <c r="I40" s="180">
        <f t="shared" ref="I40:I42" si="13">+F40-G40</f>
        <v>0</v>
      </c>
    </row>
    <row r="41" spans="2:9" ht="15">
      <c r="B41" s="176"/>
      <c r="C41" s="183" t="s">
        <v>510</v>
      </c>
      <c r="D41" s="178">
        <v>0</v>
      </c>
      <c r="E41" s="179">
        <v>0</v>
      </c>
      <c r="F41" s="179">
        <f t="shared" si="12"/>
        <v>0</v>
      </c>
      <c r="G41" s="179">
        <v>0</v>
      </c>
      <c r="H41" s="179">
        <v>0</v>
      </c>
      <c r="I41" s="180">
        <f t="shared" si="13"/>
        <v>0</v>
      </c>
    </row>
    <row r="42" spans="2:9" ht="15">
      <c r="B42" s="176"/>
      <c r="C42" s="183" t="s">
        <v>511</v>
      </c>
      <c r="D42" s="178">
        <v>0</v>
      </c>
      <c r="E42" s="179">
        <v>0</v>
      </c>
      <c r="F42" s="179">
        <f t="shared" si="12"/>
        <v>0</v>
      </c>
      <c r="G42" s="179">
        <v>0</v>
      </c>
      <c r="H42" s="179">
        <v>0</v>
      </c>
      <c r="I42" s="180">
        <f t="shared" si="13"/>
        <v>0</v>
      </c>
    </row>
    <row r="43" spans="2:9" ht="15">
      <c r="B43" s="171" t="s">
        <v>512</v>
      </c>
      <c r="C43" s="172"/>
      <c r="D43" s="246">
        <f>+D44+D53+D61</f>
        <v>370737549</v>
      </c>
      <c r="E43" s="173">
        <f t="shared" ref="E43:I43" si="14">+E44+E53+E61</f>
        <v>-370737549</v>
      </c>
      <c r="F43" s="246">
        <f t="shared" si="14"/>
        <v>0</v>
      </c>
      <c r="G43" s="173">
        <f t="shared" si="14"/>
        <v>0</v>
      </c>
      <c r="H43" s="173">
        <f t="shared" si="14"/>
        <v>0</v>
      </c>
      <c r="I43" s="246">
        <f t="shared" si="14"/>
        <v>0</v>
      </c>
    </row>
    <row r="44" spans="2:9" ht="15">
      <c r="B44" s="185" t="s">
        <v>480</v>
      </c>
      <c r="C44" s="186"/>
      <c r="D44" s="174">
        <f>SUM(D45:D52)</f>
        <v>0</v>
      </c>
      <c r="E44" s="174">
        <f t="shared" ref="E44:I44" si="15">SUM(E45:E52)</f>
        <v>0</v>
      </c>
      <c r="F44" s="174">
        <f t="shared" si="15"/>
        <v>0</v>
      </c>
      <c r="G44" s="174">
        <f t="shared" si="15"/>
        <v>0</v>
      </c>
      <c r="H44" s="174">
        <f t="shared" si="15"/>
        <v>0</v>
      </c>
      <c r="I44" s="174">
        <f t="shared" si="15"/>
        <v>0</v>
      </c>
    </row>
    <row r="45" spans="2:9" ht="15">
      <c r="B45" s="176"/>
      <c r="C45" s="183" t="s">
        <v>481</v>
      </c>
      <c r="D45" s="178">
        <v>0</v>
      </c>
      <c r="E45" s="179">
        <v>0</v>
      </c>
      <c r="F45" s="179">
        <f t="shared" ref="F45" si="16">+D45+E45</f>
        <v>0</v>
      </c>
      <c r="G45" s="179">
        <v>0</v>
      </c>
      <c r="H45" s="179">
        <v>0</v>
      </c>
      <c r="I45" s="180">
        <f t="shared" ref="I45" si="17">+F45-G45</f>
        <v>0</v>
      </c>
    </row>
    <row r="46" spans="2:9" ht="15">
      <c r="B46" s="176"/>
      <c r="C46" s="183" t="s">
        <v>482</v>
      </c>
      <c r="D46" s="178">
        <v>0</v>
      </c>
      <c r="E46" s="179">
        <v>0</v>
      </c>
      <c r="F46" s="179">
        <f t="shared" ref="F46:F52" si="18">+D46+E46</f>
        <v>0</v>
      </c>
      <c r="G46" s="179">
        <v>0</v>
      </c>
      <c r="H46" s="179">
        <v>0</v>
      </c>
      <c r="I46" s="180">
        <f t="shared" ref="I46:I54" si="19">+F46-G46</f>
        <v>0</v>
      </c>
    </row>
    <row r="47" spans="2:9" ht="15">
      <c r="B47" s="176"/>
      <c r="C47" s="183" t="s">
        <v>483</v>
      </c>
      <c r="D47" s="178">
        <v>0</v>
      </c>
      <c r="E47" s="179">
        <v>0</v>
      </c>
      <c r="F47" s="179">
        <f t="shared" si="18"/>
        <v>0</v>
      </c>
      <c r="G47" s="179">
        <v>0</v>
      </c>
      <c r="H47" s="179">
        <v>0</v>
      </c>
      <c r="I47" s="180">
        <f t="shared" si="19"/>
        <v>0</v>
      </c>
    </row>
    <row r="48" spans="2:9" ht="15">
      <c r="B48" s="176"/>
      <c r="C48" s="183" t="s">
        <v>484</v>
      </c>
      <c r="D48" s="178">
        <v>0</v>
      </c>
      <c r="E48" s="179">
        <v>0</v>
      </c>
      <c r="F48" s="179">
        <f t="shared" si="18"/>
        <v>0</v>
      </c>
      <c r="G48" s="179">
        <v>0</v>
      </c>
      <c r="H48" s="179">
        <v>0</v>
      </c>
      <c r="I48" s="180">
        <f t="shared" si="19"/>
        <v>0</v>
      </c>
    </row>
    <row r="49" spans="2:9" ht="15">
      <c r="B49" s="176"/>
      <c r="C49" s="183" t="s">
        <v>485</v>
      </c>
      <c r="D49" s="178">
        <v>0</v>
      </c>
      <c r="E49" s="179">
        <v>0</v>
      </c>
      <c r="F49" s="179">
        <f t="shared" si="18"/>
        <v>0</v>
      </c>
      <c r="G49" s="179">
        <v>0</v>
      </c>
      <c r="H49" s="179">
        <v>0</v>
      </c>
      <c r="I49" s="180">
        <f t="shared" si="19"/>
        <v>0</v>
      </c>
    </row>
    <row r="50" spans="2:9" ht="15">
      <c r="B50" s="176"/>
      <c r="C50" s="183" t="s">
        <v>486</v>
      </c>
      <c r="D50" s="178">
        <v>0</v>
      </c>
      <c r="E50" s="179">
        <v>0</v>
      </c>
      <c r="F50" s="179">
        <f t="shared" si="18"/>
        <v>0</v>
      </c>
      <c r="G50" s="179">
        <v>0</v>
      </c>
      <c r="H50" s="179">
        <v>0</v>
      </c>
      <c r="I50" s="180">
        <f t="shared" si="19"/>
        <v>0</v>
      </c>
    </row>
    <row r="51" spans="2:9" ht="15">
      <c r="B51" s="176"/>
      <c r="C51" s="183" t="s">
        <v>487</v>
      </c>
      <c r="D51" s="178">
        <v>0</v>
      </c>
      <c r="E51" s="179">
        <v>0</v>
      </c>
      <c r="F51" s="179">
        <f t="shared" si="18"/>
        <v>0</v>
      </c>
      <c r="G51" s="179">
        <v>0</v>
      </c>
      <c r="H51" s="179">
        <v>0</v>
      </c>
      <c r="I51" s="180">
        <f t="shared" si="19"/>
        <v>0</v>
      </c>
    </row>
    <row r="52" spans="2:9" ht="15">
      <c r="B52" s="176"/>
      <c r="C52" s="183" t="s">
        <v>488</v>
      </c>
      <c r="D52" s="178">
        <v>0</v>
      </c>
      <c r="E52" s="179">
        <v>0</v>
      </c>
      <c r="F52" s="179">
        <f t="shared" si="18"/>
        <v>0</v>
      </c>
      <c r="G52" s="179">
        <v>0</v>
      </c>
      <c r="H52" s="179">
        <v>0</v>
      </c>
      <c r="I52" s="180">
        <f t="shared" si="19"/>
        <v>0</v>
      </c>
    </row>
    <row r="53" spans="2:9" ht="15">
      <c r="B53" s="171" t="s">
        <v>489</v>
      </c>
      <c r="C53" s="172"/>
      <c r="D53" s="248">
        <f>SUM(D54:D60)</f>
        <v>370737549</v>
      </c>
      <c r="E53" s="248">
        <f t="shared" ref="E53:I53" si="20">SUM(E54:E60)</f>
        <v>-370737549</v>
      </c>
      <c r="F53" s="248">
        <f t="shared" si="20"/>
        <v>0</v>
      </c>
      <c r="G53" s="248">
        <f t="shared" si="20"/>
        <v>0</v>
      </c>
      <c r="H53" s="248">
        <f t="shared" si="20"/>
        <v>0</v>
      </c>
      <c r="I53" s="248">
        <f t="shared" si="20"/>
        <v>0</v>
      </c>
    </row>
    <row r="54" spans="2:9" ht="15">
      <c r="B54" s="176"/>
      <c r="C54" s="177" t="s">
        <v>490</v>
      </c>
      <c r="D54" s="187">
        <v>0</v>
      </c>
      <c r="E54" s="180">
        <v>0</v>
      </c>
      <c r="F54" s="180">
        <f>+D54+E54</f>
        <v>0</v>
      </c>
      <c r="G54" s="180">
        <v>0</v>
      </c>
      <c r="H54" s="180">
        <v>0</v>
      </c>
      <c r="I54" s="180">
        <f t="shared" si="19"/>
        <v>0</v>
      </c>
    </row>
    <row r="55" spans="2:9" ht="15">
      <c r="B55" s="176"/>
      <c r="C55" s="177" t="s">
        <v>491</v>
      </c>
      <c r="D55" s="187">
        <v>0</v>
      </c>
      <c r="E55" s="180">
        <v>0</v>
      </c>
      <c r="F55" s="180">
        <f t="shared" ref="F55:F62" si="21">+D55+E55</f>
        <v>0</v>
      </c>
      <c r="G55" s="180">
        <v>0</v>
      </c>
      <c r="H55" s="180">
        <v>0</v>
      </c>
      <c r="I55" s="180">
        <f t="shared" ref="I55:I62" si="22">+F55-G55</f>
        <v>0</v>
      </c>
    </row>
    <row r="56" spans="2:9" ht="15">
      <c r="B56" s="176"/>
      <c r="C56" s="177" t="s">
        <v>492</v>
      </c>
      <c r="D56" s="187">
        <v>0</v>
      </c>
      <c r="E56" s="180">
        <v>0</v>
      </c>
      <c r="F56" s="180">
        <f t="shared" si="21"/>
        <v>0</v>
      </c>
      <c r="G56" s="180">
        <v>0</v>
      </c>
      <c r="H56" s="180">
        <v>0</v>
      </c>
      <c r="I56" s="180">
        <f t="shared" si="22"/>
        <v>0</v>
      </c>
    </row>
    <row r="57" spans="2:9" ht="15">
      <c r="B57" s="176"/>
      <c r="C57" s="177" t="s">
        <v>493</v>
      </c>
      <c r="D57" s="187">
        <v>0</v>
      </c>
      <c r="E57" s="180">
        <v>0</v>
      </c>
      <c r="F57" s="180">
        <f t="shared" si="21"/>
        <v>0</v>
      </c>
      <c r="G57" s="180">
        <v>0</v>
      </c>
      <c r="H57" s="180">
        <v>0</v>
      </c>
      <c r="I57" s="180">
        <f t="shared" si="22"/>
        <v>0</v>
      </c>
    </row>
    <row r="58" spans="2:9" ht="15">
      <c r="B58" s="176"/>
      <c r="C58" s="177" t="s">
        <v>494</v>
      </c>
      <c r="D58" s="187">
        <v>0</v>
      </c>
      <c r="E58" s="180">
        <v>0</v>
      </c>
      <c r="F58" s="180">
        <f t="shared" si="21"/>
        <v>0</v>
      </c>
      <c r="G58" s="180">
        <v>0</v>
      </c>
      <c r="H58" s="180">
        <v>0</v>
      </c>
      <c r="I58" s="180">
        <f t="shared" si="22"/>
        <v>0</v>
      </c>
    </row>
    <row r="59" spans="2:9" ht="15">
      <c r="B59" s="176"/>
      <c r="C59" s="177" t="s">
        <v>495</v>
      </c>
      <c r="D59" s="249">
        <f>+'F6a. EAEPE OG'!D83</f>
        <v>370737549</v>
      </c>
      <c r="E59" s="249">
        <f>+'F6a. EAEPE OG'!E83</f>
        <v>-370737549</v>
      </c>
      <c r="F59" s="249">
        <f>+'F6a. EAEPE OG'!F83</f>
        <v>0</v>
      </c>
      <c r="G59" s="249">
        <f>+'F6a. EAEPE OG'!G83</f>
        <v>0</v>
      </c>
      <c r="H59" s="249">
        <f>+'F6a. EAEPE OG'!H83</f>
        <v>0</v>
      </c>
      <c r="I59" s="249">
        <f>+'F6a. EAEPE OG'!I83</f>
        <v>0</v>
      </c>
    </row>
    <row r="60" spans="2:9" ht="15">
      <c r="B60" s="176"/>
      <c r="C60" s="177" t="s">
        <v>496</v>
      </c>
      <c r="D60" s="187">
        <v>0</v>
      </c>
      <c r="E60" s="180">
        <v>0</v>
      </c>
      <c r="F60" s="180">
        <f t="shared" si="21"/>
        <v>0</v>
      </c>
      <c r="G60" s="180">
        <v>0</v>
      </c>
      <c r="H60" s="180">
        <v>0</v>
      </c>
      <c r="I60" s="180">
        <f t="shared" si="22"/>
        <v>0</v>
      </c>
    </row>
    <row r="61" spans="2:9" ht="15">
      <c r="B61" s="181" t="s">
        <v>497</v>
      </c>
      <c r="C61" s="182"/>
      <c r="D61" s="175">
        <f>SUM(D62:D70)</f>
        <v>0</v>
      </c>
      <c r="E61" s="175">
        <f t="shared" ref="E61:I61" si="23">SUM(E62:E70)</f>
        <v>0</v>
      </c>
      <c r="F61" s="175">
        <f t="shared" si="23"/>
        <v>0</v>
      </c>
      <c r="G61" s="175">
        <f t="shared" si="23"/>
        <v>0</v>
      </c>
      <c r="H61" s="175">
        <f t="shared" si="23"/>
        <v>0</v>
      </c>
      <c r="I61" s="175">
        <f t="shared" si="23"/>
        <v>0</v>
      </c>
    </row>
    <row r="62" spans="2:9" ht="15">
      <c r="B62" s="176"/>
      <c r="C62" s="177" t="s">
        <v>498</v>
      </c>
      <c r="D62" s="187">
        <v>0</v>
      </c>
      <c r="E62" s="180">
        <v>0</v>
      </c>
      <c r="F62" s="180">
        <f t="shared" si="21"/>
        <v>0</v>
      </c>
      <c r="G62" s="180">
        <v>0</v>
      </c>
      <c r="H62" s="180">
        <v>0</v>
      </c>
      <c r="I62" s="180">
        <f t="shared" si="22"/>
        <v>0</v>
      </c>
    </row>
    <row r="63" spans="2:9" ht="15">
      <c r="B63" s="176"/>
      <c r="C63" s="177" t="s">
        <v>499</v>
      </c>
      <c r="D63" s="187">
        <v>0</v>
      </c>
      <c r="E63" s="180">
        <v>0</v>
      </c>
      <c r="F63" s="180">
        <f t="shared" ref="F63:F72" si="24">+D63+E63</f>
        <v>0</v>
      </c>
      <c r="G63" s="180">
        <v>0</v>
      </c>
      <c r="H63" s="180">
        <v>0</v>
      </c>
      <c r="I63" s="180">
        <f t="shared" ref="I63:I72" si="25">+F63-G63</f>
        <v>0</v>
      </c>
    </row>
    <row r="64" spans="2:9" ht="15">
      <c r="B64" s="176"/>
      <c r="C64" s="177" t="s">
        <v>500</v>
      </c>
      <c r="D64" s="187">
        <v>0</v>
      </c>
      <c r="E64" s="180">
        <v>0</v>
      </c>
      <c r="F64" s="180">
        <f t="shared" si="24"/>
        <v>0</v>
      </c>
      <c r="G64" s="180">
        <v>0</v>
      </c>
      <c r="H64" s="180">
        <v>0</v>
      </c>
      <c r="I64" s="180">
        <f t="shared" si="25"/>
        <v>0</v>
      </c>
    </row>
    <row r="65" spans="2:9" ht="15">
      <c r="B65" s="176"/>
      <c r="C65" s="177" t="s">
        <v>501</v>
      </c>
      <c r="D65" s="187">
        <v>0</v>
      </c>
      <c r="E65" s="180">
        <v>0</v>
      </c>
      <c r="F65" s="180">
        <f t="shared" si="24"/>
        <v>0</v>
      </c>
      <c r="G65" s="180">
        <v>0</v>
      </c>
      <c r="H65" s="180">
        <v>0</v>
      </c>
      <c r="I65" s="180">
        <f t="shared" si="25"/>
        <v>0</v>
      </c>
    </row>
    <row r="66" spans="2:9" ht="15">
      <c r="B66" s="176"/>
      <c r="C66" s="177" t="s">
        <v>502</v>
      </c>
      <c r="D66" s="187">
        <v>0</v>
      </c>
      <c r="E66" s="180">
        <v>0</v>
      </c>
      <c r="F66" s="180">
        <f t="shared" si="24"/>
        <v>0</v>
      </c>
      <c r="G66" s="180">
        <v>0</v>
      </c>
      <c r="H66" s="180">
        <v>0</v>
      </c>
      <c r="I66" s="180">
        <f t="shared" si="25"/>
        <v>0</v>
      </c>
    </row>
    <row r="67" spans="2:9" ht="15">
      <c r="B67" s="176"/>
      <c r="C67" s="177" t="s">
        <v>503</v>
      </c>
      <c r="D67" s="187">
        <v>0</v>
      </c>
      <c r="E67" s="180">
        <v>0</v>
      </c>
      <c r="F67" s="180">
        <f t="shared" si="24"/>
        <v>0</v>
      </c>
      <c r="G67" s="180">
        <v>0</v>
      </c>
      <c r="H67" s="180">
        <v>0</v>
      </c>
      <c r="I67" s="180">
        <f t="shared" si="25"/>
        <v>0</v>
      </c>
    </row>
    <row r="68" spans="2:9" ht="15">
      <c r="B68" s="176"/>
      <c r="C68" s="177" t="s">
        <v>504</v>
      </c>
      <c r="D68" s="187">
        <v>0</v>
      </c>
      <c r="E68" s="180">
        <v>0</v>
      </c>
      <c r="F68" s="180">
        <f t="shared" si="24"/>
        <v>0</v>
      </c>
      <c r="G68" s="180">
        <v>0</v>
      </c>
      <c r="H68" s="180">
        <v>0</v>
      </c>
      <c r="I68" s="180">
        <f t="shared" si="25"/>
        <v>0</v>
      </c>
    </row>
    <row r="69" spans="2:9" ht="15">
      <c r="B69" s="176"/>
      <c r="C69" s="177" t="s">
        <v>505</v>
      </c>
      <c r="D69" s="187">
        <v>0</v>
      </c>
      <c r="E69" s="180">
        <v>0</v>
      </c>
      <c r="F69" s="180">
        <f t="shared" si="24"/>
        <v>0</v>
      </c>
      <c r="G69" s="180">
        <v>0</v>
      </c>
      <c r="H69" s="180">
        <v>0</v>
      </c>
      <c r="I69" s="180">
        <f t="shared" si="25"/>
        <v>0</v>
      </c>
    </row>
    <row r="70" spans="2:9" ht="15">
      <c r="B70" s="176"/>
      <c r="C70" s="177" t="s">
        <v>506</v>
      </c>
      <c r="D70" s="187">
        <v>0</v>
      </c>
      <c r="E70" s="180">
        <v>0</v>
      </c>
      <c r="F70" s="180">
        <f t="shared" si="24"/>
        <v>0</v>
      </c>
      <c r="G70" s="180">
        <v>0</v>
      </c>
      <c r="H70" s="180">
        <v>0</v>
      </c>
      <c r="I70" s="180">
        <f t="shared" si="25"/>
        <v>0</v>
      </c>
    </row>
    <row r="71" spans="2:9" ht="15">
      <c r="B71" s="181" t="s">
        <v>507</v>
      </c>
      <c r="C71" s="182"/>
      <c r="D71" s="175">
        <f>SUM(D72:D75)</f>
        <v>0</v>
      </c>
      <c r="E71" s="175">
        <f t="shared" ref="E71:I71" si="26">SUM(E72:E75)</f>
        <v>0</v>
      </c>
      <c r="F71" s="175">
        <f t="shared" si="26"/>
        <v>0</v>
      </c>
      <c r="G71" s="175">
        <f t="shared" si="26"/>
        <v>0</v>
      </c>
      <c r="H71" s="175">
        <f t="shared" si="26"/>
        <v>0</v>
      </c>
      <c r="I71" s="175">
        <f t="shared" si="26"/>
        <v>0</v>
      </c>
    </row>
    <row r="72" spans="2:9" ht="15">
      <c r="B72" s="176"/>
      <c r="C72" s="177" t="s">
        <v>508</v>
      </c>
      <c r="D72" s="187">
        <v>0</v>
      </c>
      <c r="E72" s="180">
        <v>0</v>
      </c>
      <c r="F72" s="180">
        <f t="shared" si="24"/>
        <v>0</v>
      </c>
      <c r="G72" s="180">
        <v>0</v>
      </c>
      <c r="H72" s="180">
        <v>0</v>
      </c>
      <c r="I72" s="180">
        <f t="shared" si="25"/>
        <v>0</v>
      </c>
    </row>
    <row r="73" spans="2:9" ht="30">
      <c r="B73" s="176"/>
      <c r="C73" s="188" t="s">
        <v>509</v>
      </c>
      <c r="D73" s="187">
        <v>0</v>
      </c>
      <c r="E73" s="180">
        <v>0</v>
      </c>
      <c r="F73" s="180">
        <f t="shared" ref="F73:F75" si="27">+D73+E73</f>
        <v>0</v>
      </c>
      <c r="G73" s="180">
        <v>0</v>
      </c>
      <c r="H73" s="180">
        <v>0</v>
      </c>
      <c r="I73" s="180">
        <f t="shared" ref="I73:I75" si="28">+F73-G73</f>
        <v>0</v>
      </c>
    </row>
    <row r="74" spans="2:9" ht="15">
      <c r="B74" s="176"/>
      <c r="C74" s="177" t="s">
        <v>510</v>
      </c>
      <c r="D74" s="187">
        <v>0</v>
      </c>
      <c r="E74" s="180">
        <v>0</v>
      </c>
      <c r="F74" s="180">
        <f t="shared" si="27"/>
        <v>0</v>
      </c>
      <c r="G74" s="180">
        <v>0</v>
      </c>
      <c r="H74" s="180">
        <v>0</v>
      </c>
      <c r="I74" s="180">
        <f t="shared" si="28"/>
        <v>0</v>
      </c>
    </row>
    <row r="75" spans="2:9" ht="15.75" thickBot="1">
      <c r="B75" s="176"/>
      <c r="C75" s="177" t="s">
        <v>511</v>
      </c>
      <c r="D75" s="187">
        <v>0</v>
      </c>
      <c r="E75" s="180">
        <v>0</v>
      </c>
      <c r="F75" s="180">
        <f t="shared" si="27"/>
        <v>0</v>
      </c>
      <c r="G75" s="180">
        <v>0</v>
      </c>
      <c r="H75" s="180">
        <v>0</v>
      </c>
      <c r="I75" s="180">
        <f t="shared" si="28"/>
        <v>0</v>
      </c>
    </row>
    <row r="76" spans="2:9" ht="15.75" thickBot="1">
      <c r="B76" s="189" t="s">
        <v>513</v>
      </c>
      <c r="C76" s="190"/>
      <c r="D76" s="250">
        <f>+D10+D43</f>
        <v>1696239412.0100002</v>
      </c>
      <c r="E76" s="250">
        <f t="shared" ref="E76:I76" si="29">+E10+E43</f>
        <v>591607781.45000017</v>
      </c>
      <c r="F76" s="250">
        <f t="shared" si="29"/>
        <v>2287847193.46</v>
      </c>
      <c r="G76" s="250">
        <f t="shared" si="29"/>
        <v>1843666946.1300001</v>
      </c>
      <c r="H76" s="250">
        <f t="shared" si="29"/>
        <v>1836855276.8</v>
      </c>
      <c r="I76" s="250">
        <f t="shared" si="29"/>
        <v>444180247.33000004</v>
      </c>
    </row>
    <row r="77" spans="2:9">
      <c r="D77" s="63"/>
      <c r="E77" s="63"/>
      <c r="F77" s="63"/>
      <c r="G77" s="63"/>
      <c r="H77" s="63"/>
      <c r="I77" s="63"/>
    </row>
    <row r="78" spans="2:9">
      <c r="D78" s="63"/>
      <c r="E78" s="63"/>
      <c r="F78" s="63"/>
      <c r="G78" s="63"/>
      <c r="H78" s="63"/>
      <c r="I78" s="63"/>
    </row>
    <row r="79" spans="2:9">
      <c r="D79" s="63"/>
      <c r="E79" s="63"/>
      <c r="F79" s="63"/>
      <c r="G79" s="63"/>
      <c r="H79" s="63"/>
      <c r="I79" s="63"/>
    </row>
    <row r="80" spans="2:9">
      <c r="D80" s="63"/>
      <c r="E80" s="63"/>
      <c r="F80" s="63"/>
      <c r="G80" s="63"/>
      <c r="H80" s="63"/>
      <c r="I80" s="63"/>
    </row>
    <row r="81" spans="4:9">
      <c r="D81" s="63"/>
      <c r="E81" s="63"/>
      <c r="F81" s="63"/>
      <c r="G81" s="63"/>
      <c r="H81" s="63"/>
      <c r="I81" s="63"/>
    </row>
    <row r="82" spans="4:9">
      <c r="D82" s="63"/>
      <c r="E82" s="63"/>
      <c r="F82" s="63"/>
      <c r="G82" s="63"/>
      <c r="H82" s="63"/>
      <c r="I82" s="63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H37"/>
  <sheetViews>
    <sheetView topLeftCell="A16" zoomScaleNormal="100" workbookViewId="0">
      <selection activeCell="F19" sqref="F19"/>
    </sheetView>
  </sheetViews>
  <sheetFormatPr baseColWidth="10" defaultColWidth="12.5703125" defaultRowHeight="12.75"/>
  <cols>
    <col min="1" max="1" width="1.7109375" style="144" customWidth="1"/>
    <col min="2" max="2" width="53" style="144" customWidth="1"/>
    <col min="3" max="8" width="18.28515625" style="144" customWidth="1"/>
    <col min="9" max="16384" width="12.5703125" style="144"/>
  </cols>
  <sheetData>
    <row r="1" spans="2:8" ht="6.75" customHeight="1" thickBot="1"/>
    <row r="2" spans="2:8" s="198" customFormat="1">
      <c r="B2" s="412" t="s">
        <v>526</v>
      </c>
      <c r="C2" s="413"/>
      <c r="D2" s="413"/>
      <c r="E2" s="413"/>
      <c r="F2" s="413"/>
      <c r="G2" s="413"/>
      <c r="H2" s="414"/>
    </row>
    <row r="3" spans="2:8" s="198" customFormat="1">
      <c r="B3" s="415" t="s">
        <v>366</v>
      </c>
      <c r="C3" s="416"/>
      <c r="D3" s="416"/>
      <c r="E3" s="416"/>
      <c r="F3" s="416"/>
      <c r="G3" s="416"/>
      <c r="H3" s="417"/>
    </row>
    <row r="4" spans="2:8" s="198" customFormat="1">
      <c r="B4" s="415" t="s">
        <v>456</v>
      </c>
      <c r="C4" s="416"/>
      <c r="D4" s="416"/>
      <c r="E4" s="416"/>
      <c r="F4" s="416"/>
      <c r="G4" s="416"/>
      <c r="H4" s="417"/>
    </row>
    <row r="5" spans="2:8" s="198" customFormat="1">
      <c r="B5" s="415" t="str">
        <f>+'F6a. EAEPE OG'!B5:I5</f>
        <v>Del 1 de enero al 31 de diciembre del 2023</v>
      </c>
      <c r="C5" s="416"/>
      <c r="D5" s="416"/>
      <c r="E5" s="416"/>
      <c r="F5" s="416"/>
      <c r="G5" s="416"/>
      <c r="H5" s="417"/>
    </row>
    <row r="6" spans="2:8" s="198" customFormat="1" ht="13.5" thickBot="1">
      <c r="B6" s="418" t="s">
        <v>4</v>
      </c>
      <c r="C6" s="419"/>
      <c r="D6" s="419"/>
      <c r="E6" s="419"/>
      <c r="F6" s="419"/>
      <c r="G6" s="419"/>
      <c r="H6" s="420"/>
    </row>
    <row r="7" spans="2:8" s="198" customFormat="1" ht="6" customHeight="1" thickBot="1">
      <c r="B7" s="199"/>
      <c r="C7" s="199"/>
      <c r="D7" s="199"/>
      <c r="E7" s="199"/>
      <c r="F7" s="199"/>
      <c r="G7" s="199"/>
      <c r="H7" s="199"/>
    </row>
    <row r="8" spans="2:8" s="198" customFormat="1" ht="13.5" thickBot="1">
      <c r="B8" s="409" t="s">
        <v>128</v>
      </c>
      <c r="C8" s="411" t="s">
        <v>457</v>
      </c>
      <c r="D8" s="411"/>
      <c r="E8" s="411"/>
      <c r="F8" s="411"/>
      <c r="G8" s="411"/>
      <c r="H8" s="411" t="s">
        <v>149</v>
      </c>
    </row>
    <row r="9" spans="2:8" s="198" customFormat="1" ht="26.25" thickBot="1">
      <c r="B9" s="410"/>
      <c r="C9" s="266" t="s">
        <v>150</v>
      </c>
      <c r="D9" s="267" t="s">
        <v>151</v>
      </c>
      <c r="E9" s="266" t="s">
        <v>152</v>
      </c>
      <c r="F9" s="266" t="s">
        <v>153</v>
      </c>
      <c r="G9" s="266" t="s">
        <v>154</v>
      </c>
      <c r="H9" s="411"/>
    </row>
    <row r="10" spans="2:8">
      <c r="B10" s="145" t="s">
        <v>458</v>
      </c>
      <c r="C10" s="146">
        <f>+C11+C12+C13+C16+C17+C20</f>
        <v>63555804.609999999</v>
      </c>
      <c r="D10" s="146">
        <f t="shared" ref="D10:H10" si="0">+D11+D12+D13+D16+D17+D20</f>
        <v>0</v>
      </c>
      <c r="E10" s="146">
        <f t="shared" si="0"/>
        <v>63555804.609999999</v>
      </c>
      <c r="F10" s="146">
        <f t="shared" si="0"/>
        <v>52483754.620000005</v>
      </c>
      <c r="G10" s="146">
        <f t="shared" si="0"/>
        <v>46642975.799999997</v>
      </c>
      <c r="H10" s="146">
        <f t="shared" si="0"/>
        <v>11072049.989999995</v>
      </c>
    </row>
    <row r="11" spans="2:8">
      <c r="B11" s="147" t="s">
        <v>459</v>
      </c>
      <c r="C11" s="148">
        <f>+'F6a. EAEPE OG'!D11</f>
        <v>63555804.609999999</v>
      </c>
      <c r="D11" s="148">
        <f>+'F6a. EAEPE OG'!E11</f>
        <v>0</v>
      </c>
      <c r="E11" s="148">
        <f>+C11+D11</f>
        <v>63555804.609999999</v>
      </c>
      <c r="F11" s="149">
        <f>+'F6a. EAEPE OG'!G11</f>
        <v>52483754.620000005</v>
      </c>
      <c r="G11" s="149">
        <f>+'F6a. EAEPE OG'!H11</f>
        <v>46642975.799999997</v>
      </c>
      <c r="H11" s="149">
        <f>+E11-F11</f>
        <v>11072049.989999995</v>
      </c>
    </row>
    <row r="12" spans="2:8">
      <c r="B12" s="147" t="s">
        <v>460</v>
      </c>
      <c r="C12" s="148">
        <v>0</v>
      </c>
      <c r="D12" s="148">
        <v>0</v>
      </c>
      <c r="E12" s="148">
        <f t="shared" ref="E12:E20" si="1">+C12+D12</f>
        <v>0</v>
      </c>
      <c r="F12" s="149">
        <v>0</v>
      </c>
      <c r="G12" s="150">
        <v>0</v>
      </c>
      <c r="H12" s="149">
        <f t="shared" ref="H12:H20" si="2">+E12-F12</f>
        <v>0</v>
      </c>
    </row>
    <row r="13" spans="2:8">
      <c r="B13" s="147" t="s">
        <v>461</v>
      </c>
      <c r="C13" s="148">
        <v>0</v>
      </c>
      <c r="D13" s="148">
        <v>0</v>
      </c>
      <c r="E13" s="148">
        <f t="shared" si="1"/>
        <v>0</v>
      </c>
      <c r="F13" s="148">
        <v>0</v>
      </c>
      <c r="G13" s="150">
        <v>0</v>
      </c>
      <c r="H13" s="149">
        <f t="shared" si="2"/>
        <v>0</v>
      </c>
    </row>
    <row r="14" spans="2:8">
      <c r="B14" s="151" t="s">
        <v>462</v>
      </c>
      <c r="C14" s="148">
        <v>0</v>
      </c>
      <c r="D14" s="148">
        <v>0</v>
      </c>
      <c r="E14" s="148">
        <f t="shared" si="1"/>
        <v>0</v>
      </c>
      <c r="F14" s="148">
        <v>0</v>
      </c>
      <c r="G14" s="150">
        <v>0</v>
      </c>
      <c r="H14" s="149">
        <f t="shared" si="2"/>
        <v>0</v>
      </c>
    </row>
    <row r="15" spans="2:8">
      <c r="B15" s="151" t="s">
        <v>463</v>
      </c>
      <c r="C15" s="148">
        <v>0</v>
      </c>
      <c r="D15" s="148">
        <v>0</v>
      </c>
      <c r="E15" s="148">
        <f t="shared" si="1"/>
        <v>0</v>
      </c>
      <c r="F15" s="148">
        <v>0</v>
      </c>
      <c r="G15" s="150">
        <v>0</v>
      </c>
      <c r="H15" s="149">
        <f t="shared" si="2"/>
        <v>0</v>
      </c>
    </row>
    <row r="16" spans="2:8">
      <c r="B16" s="147" t="s">
        <v>464</v>
      </c>
      <c r="C16" s="148">
        <v>0</v>
      </c>
      <c r="D16" s="148">
        <v>0</v>
      </c>
      <c r="E16" s="148">
        <f t="shared" si="1"/>
        <v>0</v>
      </c>
      <c r="F16" s="148">
        <v>0</v>
      </c>
      <c r="G16" s="150">
        <v>0</v>
      </c>
      <c r="H16" s="149">
        <f t="shared" si="2"/>
        <v>0</v>
      </c>
    </row>
    <row r="17" spans="2:8" ht="25.5">
      <c r="B17" s="147" t="s">
        <v>465</v>
      </c>
      <c r="C17" s="148">
        <v>0</v>
      </c>
      <c r="D17" s="148">
        <v>0</v>
      </c>
      <c r="E17" s="148">
        <f t="shared" si="1"/>
        <v>0</v>
      </c>
      <c r="F17" s="148">
        <v>0</v>
      </c>
      <c r="G17" s="150">
        <v>0</v>
      </c>
      <c r="H17" s="149">
        <f t="shared" si="2"/>
        <v>0</v>
      </c>
    </row>
    <row r="18" spans="2:8">
      <c r="B18" s="151" t="s">
        <v>466</v>
      </c>
      <c r="C18" s="148">
        <v>0</v>
      </c>
      <c r="D18" s="148">
        <v>0</v>
      </c>
      <c r="E18" s="148">
        <f t="shared" si="1"/>
        <v>0</v>
      </c>
      <c r="F18" s="148">
        <v>0</v>
      </c>
      <c r="G18" s="150">
        <v>0</v>
      </c>
      <c r="H18" s="149">
        <f t="shared" si="2"/>
        <v>0</v>
      </c>
    </row>
    <row r="19" spans="2:8">
      <c r="B19" s="151" t="s">
        <v>467</v>
      </c>
      <c r="C19" s="148">
        <v>0</v>
      </c>
      <c r="D19" s="148">
        <v>0</v>
      </c>
      <c r="E19" s="148">
        <f t="shared" si="1"/>
        <v>0</v>
      </c>
      <c r="F19" s="148">
        <v>0</v>
      </c>
      <c r="G19" s="150">
        <v>0</v>
      </c>
      <c r="H19" s="149">
        <f t="shared" si="2"/>
        <v>0</v>
      </c>
    </row>
    <row r="20" spans="2:8">
      <c r="B20" s="147" t="s">
        <v>468</v>
      </c>
      <c r="C20" s="148">
        <v>0</v>
      </c>
      <c r="D20" s="148">
        <v>0</v>
      </c>
      <c r="E20" s="148">
        <f t="shared" si="1"/>
        <v>0</v>
      </c>
      <c r="F20" s="148">
        <v>0</v>
      </c>
      <c r="G20" s="150">
        <v>0</v>
      </c>
      <c r="H20" s="149">
        <f t="shared" si="2"/>
        <v>0</v>
      </c>
    </row>
    <row r="21" spans="2:8">
      <c r="B21" s="152"/>
      <c r="C21" s="153"/>
      <c r="D21" s="154"/>
      <c r="E21" s="154"/>
      <c r="F21" s="154"/>
      <c r="G21" s="150"/>
      <c r="H21" s="150"/>
    </row>
    <row r="22" spans="2:8">
      <c r="B22" s="145" t="s">
        <v>257</v>
      </c>
      <c r="C22" s="153">
        <f>+C23+C24+C25+C28+C29+C32</f>
        <v>0</v>
      </c>
      <c r="D22" s="153">
        <f t="shared" ref="D22:H22" si="3">+D23+D24+D25+D28+D29+D32</f>
        <v>0</v>
      </c>
      <c r="E22" s="153">
        <f t="shared" si="3"/>
        <v>0</v>
      </c>
      <c r="F22" s="153">
        <f t="shared" si="3"/>
        <v>0</v>
      </c>
      <c r="G22" s="153">
        <f t="shared" si="3"/>
        <v>0</v>
      </c>
      <c r="H22" s="153">
        <f t="shared" si="3"/>
        <v>0</v>
      </c>
    </row>
    <row r="23" spans="2:8">
      <c r="B23" s="147" t="s">
        <v>459</v>
      </c>
      <c r="C23" s="148">
        <v>0</v>
      </c>
      <c r="D23" s="148">
        <v>0</v>
      </c>
      <c r="E23" s="148">
        <f t="shared" ref="E23:E32" si="4">+C23+D23</f>
        <v>0</v>
      </c>
      <c r="F23" s="149">
        <v>0</v>
      </c>
      <c r="G23" s="150">
        <v>0</v>
      </c>
      <c r="H23" s="149">
        <f t="shared" ref="H23:H32" si="5">+E23-F23</f>
        <v>0</v>
      </c>
    </row>
    <row r="24" spans="2:8">
      <c r="B24" s="147" t="s">
        <v>460</v>
      </c>
      <c r="C24" s="148">
        <v>0</v>
      </c>
      <c r="D24" s="148">
        <v>0</v>
      </c>
      <c r="E24" s="148">
        <f t="shared" si="4"/>
        <v>0</v>
      </c>
      <c r="F24" s="149">
        <v>0</v>
      </c>
      <c r="G24" s="150">
        <v>0</v>
      </c>
      <c r="H24" s="149">
        <f t="shared" si="5"/>
        <v>0</v>
      </c>
    </row>
    <row r="25" spans="2:8">
      <c r="B25" s="147" t="s">
        <v>461</v>
      </c>
      <c r="C25" s="148">
        <v>0</v>
      </c>
      <c r="D25" s="148">
        <v>0</v>
      </c>
      <c r="E25" s="148">
        <f t="shared" si="4"/>
        <v>0</v>
      </c>
      <c r="F25" s="149">
        <v>0</v>
      </c>
      <c r="G25" s="150">
        <v>0</v>
      </c>
      <c r="H25" s="149">
        <f t="shared" si="5"/>
        <v>0</v>
      </c>
    </row>
    <row r="26" spans="2:8">
      <c r="B26" s="151" t="s">
        <v>462</v>
      </c>
      <c r="C26" s="148">
        <v>0</v>
      </c>
      <c r="D26" s="148">
        <v>0</v>
      </c>
      <c r="E26" s="148">
        <f t="shared" si="4"/>
        <v>0</v>
      </c>
      <c r="F26" s="149">
        <v>0</v>
      </c>
      <c r="G26" s="150">
        <v>0</v>
      </c>
      <c r="H26" s="149">
        <f t="shared" si="5"/>
        <v>0</v>
      </c>
    </row>
    <row r="27" spans="2:8">
      <c r="B27" s="151" t="s">
        <v>463</v>
      </c>
      <c r="C27" s="148">
        <v>0</v>
      </c>
      <c r="D27" s="148">
        <v>0</v>
      </c>
      <c r="E27" s="148">
        <f t="shared" si="4"/>
        <v>0</v>
      </c>
      <c r="F27" s="149">
        <v>0</v>
      </c>
      <c r="G27" s="150">
        <v>0</v>
      </c>
      <c r="H27" s="149">
        <f t="shared" si="5"/>
        <v>0</v>
      </c>
    </row>
    <row r="28" spans="2:8">
      <c r="B28" s="147" t="s">
        <v>464</v>
      </c>
      <c r="C28" s="148">
        <v>0</v>
      </c>
      <c r="D28" s="148">
        <v>0</v>
      </c>
      <c r="E28" s="148">
        <f t="shared" si="4"/>
        <v>0</v>
      </c>
      <c r="F28" s="149">
        <v>0</v>
      </c>
      <c r="G28" s="150">
        <v>0</v>
      </c>
      <c r="H28" s="149">
        <f t="shared" si="5"/>
        <v>0</v>
      </c>
    </row>
    <row r="29" spans="2:8" ht="25.5">
      <c r="B29" s="147" t="s">
        <v>469</v>
      </c>
      <c r="C29" s="148">
        <v>0</v>
      </c>
      <c r="D29" s="148">
        <v>0</v>
      </c>
      <c r="E29" s="148">
        <f t="shared" si="4"/>
        <v>0</v>
      </c>
      <c r="F29" s="149">
        <v>0</v>
      </c>
      <c r="G29" s="150">
        <v>0</v>
      </c>
      <c r="H29" s="149">
        <f t="shared" si="5"/>
        <v>0</v>
      </c>
    </row>
    <row r="30" spans="2:8">
      <c r="B30" s="155" t="s">
        <v>466</v>
      </c>
      <c r="C30" s="148">
        <v>0</v>
      </c>
      <c r="D30" s="148">
        <v>0</v>
      </c>
      <c r="E30" s="148">
        <f t="shared" si="4"/>
        <v>0</v>
      </c>
      <c r="F30" s="149">
        <v>0</v>
      </c>
      <c r="G30" s="150">
        <v>0</v>
      </c>
      <c r="H30" s="149">
        <f t="shared" si="5"/>
        <v>0</v>
      </c>
    </row>
    <row r="31" spans="2:8">
      <c r="B31" s="155" t="s">
        <v>467</v>
      </c>
      <c r="C31" s="148">
        <v>0</v>
      </c>
      <c r="D31" s="148">
        <v>0</v>
      </c>
      <c r="E31" s="148">
        <f t="shared" si="4"/>
        <v>0</v>
      </c>
      <c r="F31" s="149">
        <v>0</v>
      </c>
      <c r="G31" s="150">
        <v>0</v>
      </c>
      <c r="H31" s="149">
        <f t="shared" si="5"/>
        <v>0</v>
      </c>
    </row>
    <row r="32" spans="2:8">
      <c r="B32" s="147" t="s">
        <v>468</v>
      </c>
      <c r="C32" s="148">
        <v>0</v>
      </c>
      <c r="D32" s="148">
        <v>0</v>
      </c>
      <c r="E32" s="148">
        <f t="shared" si="4"/>
        <v>0</v>
      </c>
      <c r="F32" s="149">
        <v>0</v>
      </c>
      <c r="G32" s="150">
        <v>0</v>
      </c>
      <c r="H32" s="149">
        <f t="shared" si="5"/>
        <v>0</v>
      </c>
    </row>
    <row r="33" spans="2:8" ht="13.5" thickBot="1">
      <c r="B33" s="147"/>
      <c r="C33" s="153"/>
      <c r="D33" s="148"/>
      <c r="E33" s="153"/>
      <c r="F33" s="153"/>
      <c r="G33" s="150"/>
      <c r="H33" s="150"/>
    </row>
    <row r="34" spans="2:8" ht="13.5" thickBot="1">
      <c r="B34" s="156" t="s">
        <v>470</v>
      </c>
      <c r="C34" s="157">
        <f>+C10+C22</f>
        <v>63555804.609999999</v>
      </c>
      <c r="D34" s="157">
        <f t="shared" ref="D34:H34" si="6">+D10+D22</f>
        <v>0</v>
      </c>
      <c r="E34" s="157">
        <f t="shared" si="6"/>
        <v>63555804.609999999</v>
      </c>
      <c r="F34" s="157">
        <f t="shared" si="6"/>
        <v>52483754.620000005</v>
      </c>
      <c r="G34" s="157">
        <f t="shared" si="6"/>
        <v>46642975.799999997</v>
      </c>
      <c r="H34" s="157">
        <f t="shared" si="6"/>
        <v>11072049.989999995</v>
      </c>
    </row>
    <row r="36" spans="2:8">
      <c r="B36" s="218" t="s">
        <v>521</v>
      </c>
    </row>
    <row r="37" spans="2:8">
      <c r="B37" s="144" t="s">
        <v>520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'F5. EAID'!Área_de_impresión</vt:lpstr>
      <vt:lpstr>'F6b. EAEPE ADMVA'!Área_de_impresión</vt:lpstr>
      <vt:lpstr>'F6d. EAEPE SP'!Área_de_impresión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user</cp:lastModifiedBy>
  <cp:lastPrinted>2024-02-09T15:22:36Z</cp:lastPrinted>
  <dcterms:created xsi:type="dcterms:W3CDTF">2017-05-03T19:21:22Z</dcterms:created>
  <dcterms:modified xsi:type="dcterms:W3CDTF">2024-02-09T15:22:53Z</dcterms:modified>
</cp:coreProperties>
</file>