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BB90AC22-A042-41E1-8139-C9BA5ECAE8A7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F1. ESF" sheetId="1" state="hidden" r:id="rId1"/>
    <sheet name="F2. IADPyOP" sheetId="2" state="hidden" r:id="rId2"/>
    <sheet name="F3. IAODF" sheetId="9" r:id="rId3"/>
    <sheet name="F4. BALPRESUP" sheetId="5" state="hidden" r:id="rId4"/>
    <sheet name="F5. EAID" sheetId="3" state="hidden" r:id="rId5"/>
    <sheet name="F6a. EAEPE OG" sheetId="4" state="hidden" r:id="rId6"/>
    <sheet name="F6b. EAEPE ADMVA" sheetId="6" state="hidden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F26" i="1" l="1"/>
  <c r="M20" i="1"/>
  <c r="G53" i="1"/>
  <c r="G26" i="1"/>
  <c r="F62" i="1"/>
  <c r="G27" i="1"/>
  <c r="B18" i="6" l="1"/>
  <c r="D44" i="4"/>
  <c r="B35" i="3"/>
  <c r="G11" i="3" l="1"/>
  <c r="G14" i="3"/>
  <c r="G62" i="3" l="1"/>
  <c r="G61" i="3"/>
  <c r="G60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B44" i="3"/>
  <c r="G44" i="3" l="1"/>
  <c r="G16" i="3"/>
  <c r="D35" i="3"/>
  <c r="D10" i="6"/>
  <c r="G10" i="6" s="1"/>
  <c r="F44" i="4"/>
  <c r="F117" i="4" l="1"/>
  <c r="I117" i="4" s="1"/>
  <c r="D39" i="4" l="1"/>
  <c r="C44" i="3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21" i="2" l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H17" i="8"/>
  <c r="E12" i="8"/>
  <c r="H12" i="8" s="1"/>
  <c r="E13" i="8"/>
  <c r="H13" i="8" s="1"/>
  <c r="E14" i="8"/>
  <c r="H14" i="8" s="1"/>
  <c r="E15" i="8"/>
  <c r="E16" i="8"/>
  <c r="H16" i="8" s="1"/>
  <c r="E17" i="8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/>
  <c r="F67" i="7"/>
  <c r="I67" i="7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 s="1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E22" i="6"/>
  <c r="F22" i="6"/>
  <c r="B22" i="6"/>
  <c r="C9" i="6"/>
  <c r="E9" i="6"/>
  <c r="F9" i="6"/>
  <c r="F35" i="6" s="1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I143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F137" i="4"/>
  <c r="I137" i="4" s="1"/>
  <c r="F135" i="4"/>
  <c r="I135" i="4" s="1"/>
  <c r="F134" i="4"/>
  <c r="I134" i="4" s="1"/>
  <c r="F133" i="4"/>
  <c r="I133" i="4" s="1"/>
  <c r="F131" i="4"/>
  <c r="I131" i="4" s="1"/>
  <c r="F130" i="4"/>
  <c r="I130" i="4" s="1"/>
  <c r="F129" i="4"/>
  <c r="I129" i="4" s="1"/>
  <c r="F128" i="4"/>
  <c r="F127" i="4"/>
  <c r="F126" i="4"/>
  <c r="I126" i="4" s="1"/>
  <c r="F125" i="4"/>
  <c r="I125" i="4" s="1"/>
  <c r="F124" i="4"/>
  <c r="I124" i="4" s="1"/>
  <c r="F123" i="4"/>
  <c r="I123" i="4" s="1"/>
  <c r="I128" i="4"/>
  <c r="I127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I100" i="4" s="1"/>
  <c r="F99" i="4"/>
  <c r="I99" i="4" s="1"/>
  <c r="F98" i="4"/>
  <c r="F97" i="4"/>
  <c r="I97" i="4" s="1"/>
  <c r="F96" i="4"/>
  <c r="I96" i="4" s="1"/>
  <c r="F95" i="4"/>
  <c r="I95" i="4" s="1"/>
  <c r="F94" i="4"/>
  <c r="I94" i="4" s="1"/>
  <c r="F93" i="4"/>
  <c r="I93" i="4" s="1"/>
  <c r="I98" i="4"/>
  <c r="I85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64" i="3"/>
  <c r="E64" i="3"/>
  <c r="F64" i="3"/>
  <c r="B64" i="3"/>
  <c r="C58" i="3"/>
  <c r="E58" i="3"/>
  <c r="F58" i="3"/>
  <c r="B58" i="3"/>
  <c r="C53" i="3"/>
  <c r="C63" i="3" s="1"/>
  <c r="E53" i="3"/>
  <c r="F53" i="3"/>
  <c r="B53" i="3"/>
  <c r="D54" i="3"/>
  <c r="D55" i="3"/>
  <c r="D56" i="3"/>
  <c r="D57" i="3"/>
  <c r="D59" i="3"/>
  <c r="D60" i="3"/>
  <c r="D61" i="3"/>
  <c r="D62" i="3"/>
  <c r="D65" i="3"/>
  <c r="G65" i="3" s="1"/>
  <c r="G64" i="3" s="1"/>
  <c r="D67" i="3"/>
  <c r="G67" i="3" s="1"/>
  <c r="D46" i="3"/>
  <c r="D47" i="3"/>
  <c r="D48" i="3"/>
  <c r="D49" i="3"/>
  <c r="D50" i="3"/>
  <c r="D51" i="3"/>
  <c r="D45" i="3"/>
  <c r="E44" i="3"/>
  <c r="F44" i="3"/>
  <c r="B63" i="3"/>
  <c r="B69" i="3" s="1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8" i="3" s="1"/>
  <c r="E29" i="3"/>
  <c r="E41" i="3" s="1"/>
  <c r="E68" i="3" s="1"/>
  <c r="F29" i="3"/>
  <c r="B29" i="3"/>
  <c r="B41" i="3" s="1"/>
  <c r="B68" i="3" s="1"/>
  <c r="B70" i="3" s="1"/>
  <c r="D28" i="3"/>
  <c r="D11" i="3"/>
  <c r="G53" i="3" l="1"/>
  <c r="I38" i="7"/>
  <c r="I112" i="4"/>
  <c r="G58" i="3"/>
  <c r="D58" i="3"/>
  <c r="C66" i="3"/>
  <c r="F61" i="7"/>
  <c r="I44" i="7"/>
  <c r="D64" i="3"/>
  <c r="F63" i="3"/>
  <c r="E35" i="6"/>
  <c r="G29" i="3"/>
  <c r="G41" i="3" s="1"/>
  <c r="G68" i="3" s="1"/>
  <c r="F41" i="3"/>
  <c r="F68" i="3" s="1"/>
  <c r="F70" i="3" s="1"/>
  <c r="E63" i="3"/>
  <c r="E66" i="3" s="1"/>
  <c r="C35" i="6"/>
  <c r="I61" i="7"/>
  <c r="D53" i="3"/>
  <c r="C69" i="3"/>
  <c r="C70" i="3" s="1"/>
  <c r="F69" i="3"/>
  <c r="G69" i="3" s="1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63" i="3" s="1"/>
  <c r="G63" i="3"/>
  <c r="D38" i="3"/>
  <c r="D29" i="3"/>
  <c r="D41" i="3" s="1"/>
  <c r="D68" i="3" s="1"/>
  <c r="G70" i="3" l="1"/>
  <c r="G66" i="3"/>
  <c r="F66" i="3"/>
  <c r="E69" i="3"/>
  <c r="E70" i="3" s="1"/>
  <c r="G35" i="6"/>
  <c r="D69" i="3"/>
  <c r="D70" i="3" s="1"/>
  <c r="D66" i="3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1" i="8" s="1"/>
  <c r="D10" i="8" s="1"/>
  <c r="D34" i="8" s="1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E11" i="8" l="1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G43" i="1"/>
  <c r="G40" i="1"/>
  <c r="G33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F57" i="5" s="1"/>
  <c r="F58" i="5" s="1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D76" i="7" l="1"/>
  <c r="E57" i="5"/>
  <c r="E58" i="5" s="1"/>
  <c r="L78" i="1"/>
  <c r="M78" i="1"/>
  <c r="K15" i="9"/>
  <c r="E15" i="9"/>
  <c r="E9" i="9"/>
  <c r="K9" i="9"/>
  <c r="K21" i="9" s="1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E21" i="9" l="1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<sst xmlns="http://schemas.openxmlformats.org/spreadsheetml/2006/main" count="863" uniqueCount="549">
  <si>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</si>
  <si>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</si>
  <si>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</si>
  <si>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</si>
  <si>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</si>
  <si>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</si>
  <si>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</si>
  <si>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</si>
  <si>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</si>
  <si>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</si>
  <si>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</si>
  <si>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</si>
  <si>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</si>
  <si>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</si>
  <si>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</si>
  <si>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</si>
  <si>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</si>
  <si>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</si>
  <si>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</si>
  <si>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</si>
  <si>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</si>
  <si>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</si>
  <si>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</si>
  <si>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</si>
  <si>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</si>
  <si>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</si>
  <si>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</si>
  <si>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</si>
  <si>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</si>
  <si>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</si>
  <si>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</si>
  <si>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</si>
  <si>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</si>
  <si>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</si>
  <si>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</si>
  <si>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</si>
  <si>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</si>
  <si>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</si>
  <si>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</si>
  <si>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</si>
  <si>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</si>
  <si>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</si>
  <si>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</si>
  <si>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</si>
  <si>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</si>
  <si>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</si>
  <si>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</si>
  <si>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</si>
  <si>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</si>
  <si>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</si>
  <si>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</si>
  <si>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</si>
  <si>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</si>
  <si>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</si>
  <si>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</si>
  <si>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</si>
  <si>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</si>
  <si>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</si>
  <si>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</si>
  <si>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</si>
  <si>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</si>
  <si>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</si>
  <si>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</si>
  <si>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</si>
  <si>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</si>
  <si>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</si>
  <si>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</si>
  <si>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</si>
  <si>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</si>
  <si>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</si>
  <si>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</si>
  <si>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</si>
  <si>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</si>
  <si>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</si>
  <si>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</si>
  <si>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</si>
  <si>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</si>
  <si>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</si>
  <si>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</si>
  <si>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</si>
  <si>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</si>
  <si>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</si>
  <si>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</si>
  <si>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</si>
  <si>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</si>
  <si>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</si>
  <si>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</si>
  <si>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</si>
  <si>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</si>
  <si>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</si>
  <si>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</si>
  <si>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</si>
  <si>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</si>
  <si>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</si>
  <si>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</si>
  <si>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</si>
  <si>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</si>
  <si>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</si>
  <si>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</si>
  <si>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</si>
  <si>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</si>
  <si>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</si>
  <si>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</si>
  <si>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</si>
  <si>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</si>
  <si>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</si>
  <si>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</si>
  <si>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</si>
  <si>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</si>
  <si>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</si>
  <si>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</si>
  <si>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</si>
  <si>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</si>
  <si>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</si>
  <si>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</si>
  <si>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</si>
  <si>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</si>
  <si>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</si>
  <si>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</si>
  <si>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</si>
  <si>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</si>
  <si>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</si>
  <si>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</si>
  <si>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</si>
  <si>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</si>
  <si>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</si>
  <si>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</si>
  <si>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</si>
  <si>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</si>
  <si>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</si>
  <si>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</si>
  <si>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</si>
  <si>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</si>
  <si>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</si>
  <si>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</si>
  <si>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</si>
  <si>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</si>
  <si>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</si>
  <si>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</si>
  <si>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</si>
  <si>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</si>
  <si>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</si>
  <si>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</si>
  <si>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</si>
  <si>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</si>
  <si>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</si>
  <si>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</si>
  <si>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</si>
  <si>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</si>
  <si>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</si>
  <si>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</si>
  <si>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</si>
  <si>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</si>
  <si>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</si>
  <si>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</si>
  <si>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</si>
  <si>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</si>
  <si>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</si>
  <si>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</si>
  <si>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</si>
  <si>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</si>
  <si>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</si>
  <si>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</si>
  <si>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</si>
  <si>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</si>
  <si>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</si>
  <si>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</si>
  <si>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</si>
  <si>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</si>
  <si>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</si>
  <si>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</si>
  <si>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</si>
  <si>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</si>
  <si>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</si>
  <si>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</si>
  <si>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</si>
  <si>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</si>
  <si>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</si>
  <si>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</si>
  <si>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</si>
  <si>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</si>
  <si>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</si>
  <si>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</si>
  <si>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</si>
  <si>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</si>
  <si>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</si>
  <si>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</si>
  <si>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</si>
  <si>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</si>
  <si>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</si>
  <si>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</si>
  <si>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</si>
  <si>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</si>
  <si>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</si>
  <si>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</si>
  <si>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</si>
  <si>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</si>
  <si>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</si>
  <si>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</si>
  <si>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</si>
  <si>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</si>
  <si>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</si>
  <si>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</si>
  <si>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</si>
  <si>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</si>
  <si>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</si>
  <si>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</si>
  <si>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</si>
  <si>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</si>
  <si>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</si>
  <si>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</si>
  <si>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</si>
  <si>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</si>
  <si>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</si>
  <si>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</si>
  <si>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</si>
  <si>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</si>
  <si>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</si>
  <si>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</si>
  <si>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</si>
  <si>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</si>
  <si>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</si>
  <si>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</si>
  <si>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</si>
  <si>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</si>
  <si>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</si>
  <si>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</si>
  <si>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</si>
  <si>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</si>
  <si>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</si>
  <si>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</si>
  <si>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</si>
  <si>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</si>
  <si>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</si>
  <si>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</si>
  <si>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</si>
  <si>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</si>
  <si>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</si>
  <si>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</si>
  <si>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</si>
  <si>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</si>
  <si>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</si>
  <si>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</si>
  <si>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</si>
  <si>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</si>
  <si>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</si>
  <si>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</si>
  <si>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</si>
  <si>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</si>
  <si>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</si>
  <si>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</si>
  <si>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</si>
  <si>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</si>
  <si>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</si>
  <si>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</si>
  <si>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</si>
  <si>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</si>
  <si>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</si>
  <si>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</si>
  <si>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</si>
  <si>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</si>
  <si>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</si>
  <si>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</si>
  <si>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</si>
  <si>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</si>
  <si>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</si>
  <si>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</si>
  <si>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</si>
  <si>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</si>
  <si>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</si>
  <si>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</si>
  <si>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</si>
  <si>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</si>
  <si>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</si>
  <si>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</si>
  <si>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</si>
  <si>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</si>
  <si>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</si>
  <si>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</si>
  <si>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</si>
  <si>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</si>
  <si>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</si>
  <si>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</si>
  <si>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</si>
  <si>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</si>
  <si>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</si>
  <si>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</si>
  <si>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</si>
  <si>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</si>
  <si>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</si>
  <si>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</si>
  <si>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</si>
  <si>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</si>
  <si>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</si>
  <si>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</si>
  <si>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</si>
  <si>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</si>
  <si>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</si>
  <si>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</si>
  <si>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</si>
  <si>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</si>
  <si>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</si>
  <si>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</si>
  <si>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</si>
  <si>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</si>
  <si>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</si>
  <si>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</si>
  <si>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</si>
  <si>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</si>
  <si>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</si>
  <si>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</si>
  <si>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</si>
  <si>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</si>
  <si>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</si>
  <si>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</si>
  <si>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</si>
  <si>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</si>
  <si>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</si>
  <si>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</si>
  <si>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</si>
  <si>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</si>
  <si>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</si>
  <si>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</si>
  <si>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</si>
  <si>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</si>
  <si>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</si>
  <si>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</si>
  <si>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</si>
  <si>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</si>
  <si>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</si>
  <si>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</si>
  <si>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</si>
  <si>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</si>
  <si>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</si>
  <si>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</si>
  <si>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</si>
  <si>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</si>
  <si>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</si>
  <si>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</si>
  <si>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</si>
  <si>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</si>
  <si>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</si>
  <si>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</si>
  <si>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</si>
  <si>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</si>
  <si>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</si>
  <si>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</si>
  <si>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</si>
  <si>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</si>
  <si>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</si>
  <si>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</si>
  <si>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</si>
  <si>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</si>
  <si>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</si>
  <si>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</si>
  <si>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</si>
  <si>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</si>
  <si>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</si>
  <si>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</si>
  <si>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</si>
  <si>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</si>
  <si>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</si>
  <si>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</si>
  <si>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</si>
  <si>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</si>
  <si>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</si>
  <si>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</si>
  <si>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</si>
  <si>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</si>
  <si>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</si>
  <si>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</si>
  <si>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</si>
  <si>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</si>
  <si>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</si>
  <si>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</si>
  <si>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</si>
  <si>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</si>
  <si>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</si>
  <si>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</si>
  <si>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</si>
  <si>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</si>
  <si>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</si>
  <si>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</si>
  <si>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</si>
  <si>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</si>
  <si>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</si>
  <si>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</si>
  <si>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</si>
  <si>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</si>
  <si>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</si>
  <si>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</si>
  <si>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</si>
  <si>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</si>
  <si>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</si>
  <si>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</si>
  <si>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</si>
  <si>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</si>
  <si>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</si>
  <si>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</si>
  <si>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</si>
  <si>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</si>
  <si>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</si>
  <si>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</si>
  <si>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</si>
  <si>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</si>
  <si>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</si>
  <si>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</si>
  <si>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</si>
  <si>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</si>
  <si>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</si>
  <si>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</si>
  <si>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</si>
  <si>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</si>
  <si>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</si>
  <si>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</si>
  <si>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</si>
  <si>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</si>
  <si>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</si>
  <si>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</si>
  <si>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</si>
  <si>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</si>
  <si>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</si>
  <si>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</si>
  <si>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</si>
  <si>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</si>
  <si>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</si>
  <si>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</si>
  <si>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</si>
  <si>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</si>
  <si>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</si>
  <si>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</si>
  <si>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</si>
  <si>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</si>
  <si>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</si>
  <si>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</si>
  <si>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</si>
  <si>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</si>
  <si>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</si>
  <si>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</si>
  <si>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</si>
  <si>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</si>
  <si>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</si>
  <si>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</si>
  <si>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</si>
  <si>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</si>
  <si>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</si>
  <si>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</si>
  <si>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</si>
  <si>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</si>
  <si>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</si>
  <si>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</si>
  <si>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</si>
  <si>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</si>
  <si>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</si>
  <si>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</si>
  <si>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</si>
  <si>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</si>
  <si>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</si>
  <si>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</si>
  <si>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</si>
  <si>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</si>
  <si>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</si>
  <si>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</si>
  <si>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</si>
  <si>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</si>
  <si>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</si>
  <si>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</si>
  <si>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</si>
  <si>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</si>
  <si>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</si>
  <si>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</si>
  <si>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</si>
  <si>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</si>
  <si>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</si>
  <si>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</si>
  <si>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</si>
  <si>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</si>
  <si>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</si>
  <si>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</si>
  <si>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</si>
  <si>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</si>
  <si>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</si>
  <si>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</si>
  <si>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</si>
  <si>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</si>
  <si>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</si>
  <si>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</si>
  <si>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</si>
  <si>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</si>
  <si>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</si>
  <si>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</si>
  <si>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</si>
  <si>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</si>
  <si>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</si>
  <si>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</si>
  <si>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</si>
  <si>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</si>
  <si>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</si>
  <si>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</si>
  <si>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</si>
  <si>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</si>
  <si>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</si>
  <si>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</si>
  <si>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</si>
  <si>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</si>
  <si>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</si>
  <si>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</si>
  <si>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</si>
  <si>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</si>
  <si>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</si>
  <si>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</si>
  <si>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</si>
  <si>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</si>
  <si>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</si>
  <si>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</si>
  <si>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</si>
  <si>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</si>
  <si>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</si>
  <si>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</si>
  <si>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</si>
  <si>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</si>
  <si>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</si>
  <si>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</si>
  <si>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</si>
  <si>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</si>
  <si>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</si>
  <si>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</si>
  <si>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</si>
  <si>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</si>
  <si>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</si>
  <si>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Del 1 de enero al 31 de marzo del 2021 (b)</t>
  </si>
  <si>
    <t>Del 1 de enero al 31 de marzo del 2021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</si>
  <si>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</si>
  <si>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</si>
  <si>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</si>
  <si>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</si>
  <si>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</si>
  <si>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</si>
  <si>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</si>
  <si>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31 de diciembre 2022</t>
  </si>
  <si>
    <t>31 de diciembre  2022</t>
  </si>
  <si>
    <t xml:space="preserve">Al 31 de diciembre de 2022 y al 31 de diciembre de 2023 </t>
  </si>
  <si>
    <t>31 de diciembre  2023</t>
  </si>
  <si>
    <t>Del 1 de enero al 31 de diciembre del 2023 (b)</t>
  </si>
  <si>
    <t>Saldo al 31 de diciembre del 2022 d)</t>
  </si>
  <si>
    <t>Del 1 de enero al 31 de diciembre del 2023</t>
  </si>
  <si>
    <t>Monto pagado de la inversión al 31 de diciembre del 2023 (k)</t>
  </si>
  <si>
    <t>Monto pagado de la inversión actualizado 31 de diciembre del 2023(l)</t>
  </si>
  <si>
    <t>Saldo pendiente por pagar de la inversión al 31 de diciembre del 2023 (m = g –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</si>
</sst>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1" fillId="0" borderId="0"/>
    <xf numFmtId="164" fontId="16" fillId="0" borderId="0"/>
    <xf numFmtId="0" fontId="16" fillId="0" borderId="0"/>
    <xf numFmtId="43" fontId="11" fillId="0" borderId="0" applyFont="0" applyFill="0" applyBorder="0" applyAlignment="0" applyProtection="0"/>
    <xf numFmtId="0" fontId="19" fillId="3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" fillId="0" borderId="0"/>
    <xf numFmtId="0" fontId="22" fillId="0" borderId="0"/>
    <xf numFmtId="0" fontId="8" fillId="0" borderId="0"/>
  </cellStyleXfs>
  <cellXfs count="419">
    <xf numFmtId="0" fontId="0" fillId="0" borderId="0" xfId="0"/>
    <xf numFmtId="0" fontId="12" fillId="0" borderId="0" xfId="0" applyFont="1"/>
    <xf numFmtId="4" fontId="12" fillId="0" borderId="0" xfId="0" applyNumberFormat="1" applyFont="1"/>
    <xf numFmtId="0" fontId="15" fillId="2" borderId="0" xfId="1" applyFont="1" applyFill="1" applyAlignment="1">
      <alignment horizontal="right"/>
    </xf>
    <xf numFmtId="0" fontId="15" fillId="2" borderId="0" xfId="1" applyFont="1" applyFill="1" applyAlignment="1" applyProtection="1">
      <alignment horizontal="center"/>
      <protection locked="0"/>
    </xf>
    <xf numFmtId="4" fontId="13" fillId="0" borderId="0" xfId="0" applyNumberFormat="1" applyFont="1"/>
    <xf numFmtId="0" fontId="13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2" fillId="0" borderId="1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8" xfId="0" applyFont="1" applyBorder="1"/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3" xfId="0" applyFont="1" applyFill="1" applyBorder="1"/>
    <xf numFmtId="0" fontId="13" fillId="0" borderId="5" xfId="0" applyFont="1" applyBorder="1" applyAlignment="1">
      <alignment horizontal="center"/>
    </xf>
    <xf numFmtId="0" fontId="13" fillId="0" borderId="5" xfId="0" applyFont="1" applyBorder="1"/>
    <xf numFmtId="3" fontId="12" fillId="0" borderId="5" xfId="0" applyNumberFormat="1" applyFont="1" applyBorder="1"/>
    <xf numFmtId="4" fontId="12" fillId="0" borderId="5" xfId="0" applyNumberFormat="1" applyFont="1" applyBorder="1"/>
    <xf numFmtId="0" fontId="12" fillId="0" borderId="7" xfId="0" applyFont="1" applyBorder="1"/>
    <xf numFmtId="0" fontId="12" fillId="2" borderId="9" xfId="0" applyFont="1" applyFill="1" applyBorder="1"/>
    <xf numFmtId="0" fontId="12" fillId="0" borderId="11" xfId="0" applyFont="1" applyBorder="1"/>
    <xf numFmtId="0" fontId="12" fillId="0" borderId="10" xfId="0" applyFont="1" applyBorder="1"/>
    <xf numFmtId="4" fontId="12" fillId="2" borderId="9" xfId="0" applyNumberFormat="1" applyFont="1" applyFill="1" applyBorder="1"/>
    <xf numFmtId="4" fontId="12" fillId="0" borderId="10" xfId="0" applyNumberFormat="1" applyFont="1" applyBorder="1"/>
    <xf numFmtId="0" fontId="12" fillId="2" borderId="1" xfId="0" applyFont="1" applyFill="1" applyBorder="1"/>
    <xf numFmtId="4" fontId="12" fillId="0" borderId="4" xfId="0" applyNumberFormat="1" applyFont="1" applyBorder="1"/>
    <xf numFmtId="49" fontId="12" fillId="0" borderId="0" xfId="0" applyNumberFormat="1" applyFont="1"/>
    <xf numFmtId="49" fontId="13" fillId="0" borderId="0" xfId="0" applyNumberFormat="1" applyFont="1"/>
    <xf numFmtId="3" fontId="12" fillId="0" borderId="11" xfId="0" applyNumberFormat="1" applyFont="1" applyBorder="1"/>
    <xf numFmtId="3" fontId="13" fillId="0" borderId="11" xfId="0" applyNumberFormat="1" applyFont="1" applyBorder="1"/>
    <xf numFmtId="3" fontId="0" fillId="0" borderId="11" xfId="0" applyNumberFormat="1" applyBorder="1"/>
    <xf numFmtId="0" fontId="10" fillId="0" borderId="0" xfId="6"/>
    <xf numFmtId="0" fontId="21" fillId="0" borderId="4" xfId="5" applyFont="1" applyFill="1" applyBorder="1" applyAlignment="1">
      <alignment horizontal="left" vertical="center"/>
    </xf>
    <xf numFmtId="0" fontId="17" fillId="0" borderId="5" xfId="5" applyFont="1" applyFill="1" applyBorder="1" applyAlignment="1">
      <alignment horizontal="center" vertical="center"/>
    </xf>
    <xf numFmtId="4" fontId="21" fillId="0" borderId="9" xfId="5" applyNumberFormat="1" applyFont="1" applyFill="1" applyBorder="1" applyAlignment="1">
      <alignment horizontal="right" vertical="center"/>
    </xf>
    <xf numFmtId="0" fontId="18" fillId="0" borderId="0" xfId="6" applyFont="1"/>
    <xf numFmtId="0" fontId="18" fillId="0" borderId="1" xfId="6" applyFont="1" applyBorder="1"/>
    <xf numFmtId="0" fontId="18" fillId="0" borderId="3" xfId="6" applyFont="1" applyBorder="1"/>
    <xf numFmtId="4" fontId="18" fillId="0" borderId="9" xfId="6" applyNumberFormat="1" applyFont="1" applyBorder="1"/>
    <xf numFmtId="0" fontId="10" fillId="0" borderId="5" xfId="6" applyBorder="1"/>
    <xf numFmtId="0" fontId="18" fillId="0" borderId="4" xfId="6" applyFont="1" applyBorder="1"/>
    <xf numFmtId="0" fontId="18" fillId="0" borderId="5" xfId="6" applyFont="1" applyBorder="1"/>
    <xf numFmtId="0" fontId="20" fillId="0" borderId="5" xfId="6" applyFont="1" applyBorder="1"/>
    <xf numFmtId="0" fontId="10" fillId="0" borderId="8" xfId="6" applyBorder="1"/>
    <xf numFmtId="0" fontId="18" fillId="0" borderId="15" xfId="6" applyFont="1" applyBorder="1"/>
    <xf numFmtId="0" fontId="18" fillId="0" borderId="13" xfId="6" applyFont="1" applyBorder="1"/>
    <xf numFmtId="4" fontId="18" fillId="0" borderId="14" xfId="6" applyNumberFormat="1" applyFont="1" applyBorder="1"/>
    <xf numFmtId="0" fontId="10" fillId="0" borderId="4" xfId="6" applyBorder="1" applyAlignment="1">
      <alignment horizontal="right"/>
    </xf>
    <xf numFmtId="0" fontId="10" fillId="0" borderId="6" xfId="6" applyBorder="1" applyAlignment="1">
      <alignment horizontal="right"/>
    </xf>
    <xf numFmtId="166" fontId="10" fillId="0" borderId="0" xfId="6" applyNumberFormat="1"/>
    <xf numFmtId="0" fontId="24" fillId="0" borderId="11" xfId="0" applyFont="1" applyBorder="1" applyAlignment="1">
      <alignment vertical="center" wrapText="1"/>
    </xf>
    <xf numFmtId="2" fontId="0" fillId="0" borderId="0" xfId="0" applyNumberFormat="1"/>
    <xf numFmtId="0" fontId="26" fillId="0" borderId="11" xfId="0" applyFont="1" applyBorder="1" applyAlignment="1">
      <alignment horizontal="left" vertical="center" wrapText="1" indent="2"/>
    </xf>
    <xf numFmtId="0" fontId="24" fillId="0" borderId="10" xfId="0" applyFont="1" applyBorder="1" applyAlignment="1">
      <alignment vertical="center" wrapText="1"/>
    </xf>
    <xf numFmtId="0" fontId="26" fillId="0" borderId="11" xfId="0" applyFont="1" applyBorder="1" applyAlignment="1">
      <alignment horizontal="left" vertical="center" wrapText="1" indent="1"/>
    </xf>
    <xf numFmtId="0" fontId="24" fillId="0" borderId="11" xfId="0" applyFont="1" applyBorder="1" applyAlignment="1">
      <alignment vertical="center"/>
    </xf>
    <xf numFmtId="0" fontId="26" fillId="0" borderId="11" xfId="0" applyFont="1" applyBorder="1" applyAlignment="1">
      <alignment horizontal="left" vertical="center" indent="1"/>
    </xf>
    <xf numFmtId="0" fontId="24" fillId="0" borderId="10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29" fillId="0" borderId="11" xfId="0" applyNumberFormat="1" applyFont="1" applyBorder="1" applyAlignment="1" applyProtection="1">
      <alignment horizontal="right" wrapText="1"/>
      <protection locked="0"/>
    </xf>
    <xf numFmtId="3" fontId="25" fillId="0" borderId="11" xfId="8" applyNumberFormat="1" applyFont="1" applyFill="1" applyBorder="1" applyAlignment="1" applyProtection="1">
      <alignment horizontal="right" wrapText="1"/>
      <protection locked="0"/>
    </xf>
    <xf numFmtId="3" fontId="25" fillId="0" borderId="11" xfId="0" applyNumberFormat="1" applyFont="1" applyBorder="1" applyAlignment="1" applyProtection="1">
      <alignment horizontal="right" wrapText="1"/>
      <protection locked="0"/>
    </xf>
    <xf numFmtId="3" fontId="29" fillId="0" borderId="10" xfId="0" applyNumberFormat="1" applyFont="1" applyBorder="1" applyAlignment="1" applyProtection="1">
      <alignment horizontal="right" wrapText="1"/>
      <protection locked="0"/>
    </xf>
    <xf numFmtId="3" fontId="25" fillId="0" borderId="11" xfId="0" applyNumberFormat="1" applyFont="1" applyBorder="1" applyAlignment="1" applyProtection="1">
      <alignment horizontal="right"/>
      <protection locked="0"/>
    </xf>
    <xf numFmtId="4" fontId="9" fillId="0" borderId="11" xfId="6" applyNumberFormat="1" applyFont="1" applyBorder="1"/>
    <xf numFmtId="3" fontId="29" fillId="0" borderId="11" xfId="0" applyNumberFormat="1" applyFont="1" applyBorder="1" applyAlignment="1" applyProtection="1">
      <alignment horizontal="right"/>
      <protection locked="0"/>
    </xf>
    <xf numFmtId="3" fontId="29" fillId="0" borderId="10" xfId="0" applyNumberFormat="1" applyFont="1" applyBorder="1" applyAlignment="1" applyProtection="1">
      <alignment horizontal="right"/>
      <protection locked="0"/>
    </xf>
    <xf numFmtId="3" fontId="25" fillId="0" borderId="11" xfId="0" applyNumberFormat="1" applyFont="1" applyBorder="1" applyAlignment="1">
      <alignment horizontal="right"/>
    </xf>
    <xf numFmtId="0" fontId="18" fillId="2" borderId="9" xfId="6" applyFont="1" applyFill="1" applyBorder="1"/>
    <xf numFmtId="0" fontId="10" fillId="2" borderId="11" xfId="6" applyFill="1" applyBorder="1" applyAlignment="1">
      <alignment horizontal="left" indent="2"/>
    </xf>
    <xf numFmtId="0" fontId="10" fillId="2" borderId="11" xfId="6" applyFill="1" applyBorder="1" applyAlignment="1">
      <alignment horizontal="left" indent="4"/>
    </xf>
    <xf numFmtId="0" fontId="18" fillId="2" borderId="11" xfId="6" applyFont="1" applyFill="1" applyBorder="1" applyAlignment="1">
      <alignment horizontal="left"/>
    </xf>
    <xf numFmtId="0" fontId="10" fillId="2" borderId="11" xfId="6" applyFill="1" applyBorder="1" applyAlignment="1">
      <alignment horizontal="left" wrapText="1" indent="4"/>
    </xf>
    <xf numFmtId="0" fontId="18" fillId="2" borderId="11" xfId="6" applyFont="1" applyFill="1" applyBorder="1" applyAlignment="1">
      <alignment horizontal="left" indent="2"/>
    </xf>
    <xf numFmtId="0" fontId="10" fillId="2" borderId="9" xfId="6" applyFill="1" applyBorder="1"/>
    <xf numFmtId="3" fontId="10" fillId="2" borderId="11" xfId="7" applyNumberFormat="1" applyFont="1" applyFill="1" applyBorder="1"/>
    <xf numFmtId="3" fontId="18" fillId="2" borderId="11" xfId="7" applyNumberFormat="1" applyFont="1" applyFill="1" applyBorder="1"/>
    <xf numFmtId="0" fontId="12" fillId="4" borderId="6" xfId="0" applyFont="1" applyFill="1" applyBorder="1"/>
    <xf numFmtId="0" fontId="15" fillId="4" borderId="7" xfId="1" applyFont="1" applyFill="1" applyBorder="1" applyAlignment="1">
      <alignment horizontal="right"/>
    </xf>
    <xf numFmtId="49" fontId="12" fillId="0" borderId="1" xfId="0" applyNumberFormat="1" applyFont="1" applyBorder="1"/>
    <xf numFmtId="49" fontId="12" fillId="0" borderId="4" xfId="0" applyNumberFormat="1" applyFont="1" applyBorder="1"/>
    <xf numFmtId="49" fontId="12" fillId="0" borderId="6" xfId="0" applyNumberFormat="1" applyFont="1" applyBorder="1"/>
    <xf numFmtId="0" fontId="32" fillId="0" borderId="0" xfId="0" applyFont="1" applyAlignment="1">
      <alignment horizontal="justify" vertical="center"/>
    </xf>
    <xf numFmtId="0" fontId="33" fillId="5" borderId="23" xfId="0" applyFont="1" applyFill="1" applyBorder="1" applyAlignment="1">
      <alignment horizontal="center" vertical="center" wrapText="1"/>
    </xf>
    <xf numFmtId="0" fontId="33" fillId="5" borderId="26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6" fillId="0" borderId="23" xfId="9" applyNumberFormat="1" applyFont="1" applyFill="1" applyBorder="1" applyAlignment="1">
      <alignment horizontal="center"/>
    </xf>
    <xf numFmtId="43" fontId="33" fillId="0" borderId="28" xfId="9" applyFont="1" applyBorder="1" applyAlignment="1">
      <alignment horizontal="justify" vertical="center" wrapText="1"/>
    </xf>
    <xf numFmtId="167" fontId="36" fillId="0" borderId="0" xfId="9" applyNumberFormat="1" applyFont="1" applyFill="1" applyBorder="1" applyAlignment="1">
      <alignment horizontal="center"/>
    </xf>
    <xf numFmtId="0" fontId="35" fillId="0" borderId="0" xfId="0" applyFont="1" applyAlignment="1">
      <alignment horizontal="justify" vertical="center" wrapText="1"/>
    </xf>
    <xf numFmtId="0" fontId="35" fillId="0" borderId="28" xfId="0" applyFont="1" applyBorder="1" applyAlignment="1">
      <alignment horizontal="justify" vertical="center" wrapText="1"/>
    </xf>
    <xf numFmtId="0" fontId="33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3" fillId="0" borderId="28" xfId="0" applyFont="1" applyBorder="1" applyAlignment="1">
      <alignment horizontal="left" vertical="center" wrapText="1"/>
    </xf>
    <xf numFmtId="0" fontId="35" fillId="0" borderId="24" xfId="0" applyFont="1" applyBorder="1" applyAlignment="1">
      <alignment horizontal="justify" vertical="center" wrapText="1"/>
    </xf>
    <xf numFmtId="0" fontId="33" fillId="0" borderId="28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/>
    </xf>
    <xf numFmtId="0" fontId="35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3" fillId="4" borderId="23" xfId="0" applyNumberFormat="1" applyFont="1" applyFill="1" applyBorder="1" applyAlignment="1">
      <alignment wrapText="1"/>
    </xf>
    <xf numFmtId="3" fontId="33" fillId="4" borderId="23" xfId="0" applyNumberFormat="1" applyFont="1" applyFill="1" applyBorder="1" applyAlignment="1">
      <alignment horizontal="right" wrapText="1"/>
    </xf>
    <xf numFmtId="3" fontId="33" fillId="0" borderId="23" xfId="0" applyNumberFormat="1" applyFont="1" applyBorder="1" applyAlignment="1">
      <alignment wrapText="1"/>
    </xf>
    <xf numFmtId="3" fontId="33" fillId="0" borderId="23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3" fillId="0" borderId="28" xfId="0" applyNumberFormat="1" applyFont="1" applyBorder="1" applyAlignment="1">
      <alignment wrapText="1"/>
    </xf>
    <xf numFmtId="3" fontId="33" fillId="0" borderId="23" xfId="9" applyNumberFormat="1" applyFont="1" applyBorder="1" applyAlignment="1">
      <alignment wrapText="1"/>
    </xf>
    <xf numFmtId="3" fontId="33" fillId="0" borderId="28" xfId="9" applyNumberFormat="1" applyFont="1" applyBorder="1" applyAlignment="1">
      <alignment wrapText="1"/>
    </xf>
    <xf numFmtId="3" fontId="35" fillId="0" borderId="28" xfId="0" applyNumberFormat="1" applyFont="1" applyBorder="1" applyAlignment="1">
      <alignment wrapText="1"/>
    </xf>
    <xf numFmtId="3" fontId="35" fillId="0" borderId="28" xfId="0" applyNumberFormat="1" applyFont="1" applyBorder="1" applyAlignment="1">
      <alignment horizontal="right" wrapText="1"/>
    </xf>
    <xf numFmtId="3" fontId="33" fillId="0" borderId="28" xfId="0" applyNumberFormat="1" applyFont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4" fillId="0" borderId="26" xfId="0" applyNumberFormat="1" applyFont="1" applyBorder="1" applyAlignment="1">
      <alignment wrapText="1"/>
    </xf>
    <xf numFmtId="3" fontId="34" fillId="0" borderId="26" xfId="0" applyNumberFormat="1" applyFont="1" applyBorder="1" applyAlignment="1">
      <alignment horizontal="right" wrapText="1"/>
    </xf>
    <xf numFmtId="0" fontId="38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40" fillId="0" borderId="28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justify" vertical="center" wrapText="1"/>
    </xf>
    <xf numFmtId="0" fontId="40" fillId="0" borderId="28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justify" vertical="center" wrapText="1"/>
    </xf>
    <xf numFmtId="0" fontId="38" fillId="0" borderId="28" xfId="0" applyFont="1" applyBorder="1" applyAlignment="1">
      <alignment horizontal="left" vertical="center" wrapText="1" indent="1"/>
    </xf>
    <xf numFmtId="0" fontId="38" fillId="0" borderId="28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justify" vertical="center" wrapText="1"/>
    </xf>
    <xf numFmtId="0" fontId="40" fillId="0" borderId="26" xfId="0" applyFont="1" applyBorder="1" applyAlignment="1">
      <alignment horizontal="justify" vertical="center" wrapText="1"/>
    </xf>
    <xf numFmtId="0" fontId="40" fillId="0" borderId="23" xfId="0" applyFont="1" applyBorder="1" applyAlignment="1">
      <alignment horizontal="right" vertical="center" wrapText="1"/>
    </xf>
    <xf numFmtId="3" fontId="40" fillId="0" borderId="23" xfId="0" applyNumberFormat="1" applyFont="1" applyBorder="1" applyAlignment="1">
      <alignment horizontal="right" vertical="center" wrapText="1"/>
    </xf>
    <xf numFmtId="3" fontId="38" fillId="0" borderId="23" xfId="0" applyNumberFormat="1" applyFont="1" applyBorder="1" applyAlignment="1">
      <alignment horizontal="right" vertical="center" wrapText="1"/>
    </xf>
    <xf numFmtId="14" fontId="38" fillId="0" borderId="23" xfId="0" applyNumberFormat="1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3" fontId="38" fillId="0" borderId="23" xfId="0" applyNumberFormat="1" applyFont="1" applyBorder="1" applyAlignment="1">
      <alignment vertical="center" wrapText="1"/>
    </xf>
    <xf numFmtId="43" fontId="40" fillId="0" borderId="23" xfId="0" applyNumberFormat="1" applyFont="1" applyBorder="1" applyAlignment="1">
      <alignment horizontal="justify" vertical="center" wrapText="1"/>
    </xf>
    <xf numFmtId="168" fontId="40" fillId="0" borderId="23" xfId="0" applyNumberFormat="1" applyFont="1" applyBorder="1" applyAlignment="1">
      <alignment horizontal="justify" vertical="center" wrapText="1"/>
    </xf>
    <xf numFmtId="0" fontId="43" fillId="0" borderId="0" xfId="6" applyFont="1"/>
    <xf numFmtId="0" fontId="44" fillId="0" borderId="16" xfId="6" applyFont="1" applyBorder="1" applyAlignment="1">
      <alignment horizontal="left" vertical="center" wrapText="1"/>
    </xf>
    <xf numFmtId="4" fontId="44" fillId="0" borderId="28" xfId="6" applyNumberFormat="1" applyFont="1" applyBorder="1" applyAlignment="1">
      <alignment vertical="center" wrapText="1"/>
    </xf>
    <xf numFmtId="0" fontId="43" fillId="0" borderId="16" xfId="6" applyFont="1" applyBorder="1" applyAlignment="1">
      <alignment horizontal="left" vertical="center" wrapText="1" indent="2"/>
    </xf>
    <xf numFmtId="4" fontId="43" fillId="0" borderId="28" xfId="6" applyNumberFormat="1" applyFont="1" applyBorder="1" applyAlignment="1">
      <alignment horizontal="right" vertical="center" wrapText="1"/>
    </xf>
    <xf numFmtId="4" fontId="22" fillId="0" borderId="28" xfId="10" applyNumberFormat="1" applyFont="1" applyBorder="1" applyAlignment="1">
      <alignment horizontal="right" vertical="center"/>
    </xf>
    <xf numFmtId="4" fontId="43" fillId="0" borderId="28" xfId="6" applyNumberFormat="1" applyFont="1" applyBorder="1" applyAlignment="1">
      <alignment horizontal="right"/>
    </xf>
    <xf numFmtId="0" fontId="43" fillId="0" borderId="16" xfId="6" applyFont="1" applyBorder="1" applyAlignment="1">
      <alignment horizontal="left" vertical="center" wrapText="1" indent="4"/>
    </xf>
    <xf numFmtId="0" fontId="43" fillId="0" borderId="16" xfId="6" applyFont="1" applyBorder="1" applyAlignment="1">
      <alignment horizontal="left" vertical="center" wrapText="1"/>
    </xf>
    <xf numFmtId="4" fontId="44" fillId="0" borderId="28" xfId="6" applyNumberFormat="1" applyFont="1" applyBorder="1" applyAlignment="1">
      <alignment horizontal="right" vertical="center" wrapText="1"/>
    </xf>
    <xf numFmtId="4" fontId="44" fillId="0" borderId="23" xfId="6" applyNumberFormat="1" applyFont="1" applyBorder="1" applyAlignment="1">
      <alignment horizontal="right" vertical="center" wrapText="1"/>
    </xf>
    <xf numFmtId="0" fontId="43" fillId="0" borderId="16" xfId="6" applyFont="1" applyBorder="1" applyAlignment="1">
      <alignment horizontal="left" vertical="center" wrapText="1" indent="5"/>
    </xf>
    <xf numFmtId="0" fontId="44" fillId="0" borderId="18" xfId="6" applyFont="1" applyBorder="1" applyAlignment="1">
      <alignment horizontal="left" vertical="center" wrapText="1"/>
    </xf>
    <xf numFmtId="4" fontId="44" fillId="0" borderId="30" xfId="6" applyNumberFormat="1" applyFont="1" applyBorder="1" applyAlignment="1">
      <alignment vertical="center" wrapText="1"/>
    </xf>
    <xf numFmtId="0" fontId="18" fillId="0" borderId="16" xfId="6" applyFont="1" applyBorder="1" applyAlignment="1">
      <alignment horizontal="left" vertical="center" wrapText="1"/>
    </xf>
    <xf numFmtId="0" fontId="8" fillId="2" borderId="0" xfId="11" applyFont="1" applyFill="1"/>
    <xf numFmtId="0" fontId="8" fillId="0" borderId="0" xfId="12" applyAlignment="1">
      <alignment vertical="center"/>
    </xf>
    <xf numFmtId="0" fontId="8" fillId="0" borderId="0" xfId="11" applyFont="1" applyAlignment="1">
      <alignment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8" xfId="12" applyFont="1" applyBorder="1" applyAlignment="1">
      <alignment horizontal="left" vertical="center" indent="2"/>
    </xf>
    <xf numFmtId="0" fontId="18" fillId="0" borderId="0" xfId="12" applyFont="1" applyAlignment="1">
      <alignment vertical="center"/>
    </xf>
    <xf numFmtId="0" fontId="18" fillId="0" borderId="0" xfId="11" applyFont="1" applyAlignment="1">
      <alignment vertical="center"/>
    </xf>
    <xf numFmtId="0" fontId="8" fillId="0" borderId="0" xfId="10" applyAlignment="1">
      <alignment vertical="center"/>
    </xf>
    <xf numFmtId="4" fontId="18" fillId="0" borderId="18" xfId="10" applyNumberFormat="1" applyFont="1" applyBorder="1"/>
    <xf numFmtId="0" fontId="8" fillId="0" borderId="0" xfId="10"/>
    <xf numFmtId="4" fontId="8" fillId="0" borderId="0" xfId="10" applyNumberFormat="1"/>
    <xf numFmtId="4" fontId="8" fillId="0" borderId="23" xfId="6" applyNumberFormat="1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3" fontId="18" fillId="0" borderId="28" xfId="6" applyNumberFormat="1" applyFont="1" applyBorder="1" applyAlignment="1">
      <alignment horizontal="right" vertical="center" wrapText="1"/>
    </xf>
    <xf numFmtId="3" fontId="18" fillId="0" borderId="28" xfId="6" applyNumberFormat="1" applyFont="1" applyBorder="1" applyAlignment="1">
      <alignment horizontal="right" vertical="center"/>
    </xf>
    <xf numFmtId="3" fontId="18" fillId="0" borderId="23" xfId="6" applyNumberFormat="1" applyFont="1" applyBorder="1" applyAlignment="1">
      <alignment horizontal="right" vertical="center"/>
    </xf>
    <xf numFmtId="0" fontId="8" fillId="0" borderId="16" xfId="6" applyFont="1" applyBorder="1" applyAlignment="1">
      <alignment horizontal="left" vertical="center"/>
    </xf>
    <xf numFmtId="0" fontId="8" fillId="0" borderId="23" xfId="6" applyFont="1" applyBorder="1" applyAlignment="1">
      <alignment horizontal="left" vertical="center"/>
    </xf>
    <xf numFmtId="3" fontId="8" fillId="0" borderId="28" xfId="3" applyNumberFormat="1" applyFont="1" applyBorder="1" applyAlignment="1">
      <alignment horizontal="right"/>
    </xf>
    <xf numFmtId="3" fontId="8" fillId="0" borderId="28" xfId="6" applyNumberFormat="1" applyFont="1" applyBorder="1" applyAlignment="1">
      <alignment horizontal="right" vertical="center"/>
    </xf>
    <xf numFmtId="3" fontId="8" fillId="0" borderId="23" xfId="6" applyNumberFormat="1" applyFont="1" applyBorder="1" applyAlignment="1">
      <alignment horizontal="right" vertical="center"/>
    </xf>
    <xf numFmtId="0" fontId="18" fillId="0" borderId="16" xfId="6" applyFont="1" applyBorder="1" applyAlignment="1">
      <alignment vertical="center"/>
    </xf>
    <xf numFmtId="0" fontId="18" fillId="0" borderId="23" xfId="6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/>
    </xf>
    <xf numFmtId="0" fontId="18" fillId="0" borderId="23" xfId="0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right"/>
    </xf>
    <xf numFmtId="0" fontId="8" fillId="0" borderId="23" xfId="6" applyFont="1" applyBorder="1" applyAlignment="1">
      <alignment horizontal="left" vertical="center" wrapText="1"/>
    </xf>
    <xf numFmtId="0" fontId="18" fillId="0" borderId="18" xfId="6" applyFont="1" applyBorder="1" applyAlignment="1">
      <alignment vertical="center"/>
    </xf>
    <xf numFmtId="0" fontId="18" fillId="0" borderId="20" xfId="6" applyFont="1" applyBorder="1" applyAlignment="1">
      <alignment vertical="center"/>
    </xf>
    <xf numFmtId="165" fontId="21" fillId="0" borderId="0" xfId="5" applyNumberFormat="1" applyFont="1" applyFill="1" applyBorder="1" applyAlignment="1" applyProtection="1">
      <alignment horizontal="center"/>
    </xf>
    <xf numFmtId="0" fontId="18" fillId="0" borderId="0" xfId="6" applyFont="1" applyAlignment="1">
      <alignment horizontal="center"/>
    </xf>
    <xf numFmtId="0" fontId="42" fillId="0" borderId="23" xfId="0" applyFont="1" applyBorder="1" applyAlignment="1">
      <alignment horizontal="center" vertical="center" wrapText="1"/>
    </xf>
    <xf numFmtId="0" fontId="20" fillId="0" borderId="0" xfId="11" applyFont="1"/>
    <xf numFmtId="0" fontId="45" fillId="0" borderId="0" xfId="0" applyFont="1"/>
    <xf numFmtId="0" fontId="21" fillId="0" borderId="0" xfId="6" applyFont="1" applyAlignment="1">
      <alignment horizontal="center" vertical="center"/>
    </xf>
    <xf numFmtId="0" fontId="21" fillId="0" borderId="17" xfId="6" applyFont="1" applyBorder="1" applyAlignment="1">
      <alignment horizontal="center" vertical="center"/>
    </xf>
    <xf numFmtId="0" fontId="47" fillId="0" borderId="0" xfId="6" applyFont="1"/>
    <xf numFmtId="0" fontId="46" fillId="0" borderId="0" xfId="6" applyFont="1" applyAlignment="1">
      <alignment horizontal="center" vertical="center"/>
    </xf>
    <xf numFmtId="4" fontId="18" fillId="0" borderId="11" xfId="6" applyNumberFormat="1" applyFont="1" applyBorder="1"/>
    <xf numFmtId="0" fontId="32" fillId="0" borderId="0" xfId="0" applyFont="1" applyAlignment="1">
      <alignment vertical="center"/>
    </xf>
    <xf numFmtId="0" fontId="12" fillId="6" borderId="1" xfId="0" applyFont="1" applyFill="1" applyBorder="1"/>
    <xf numFmtId="0" fontId="14" fillId="6" borderId="2" xfId="1" applyFont="1" applyFill="1" applyBorder="1"/>
    <xf numFmtId="0" fontId="12" fillId="6" borderId="4" xfId="0" applyFont="1" applyFill="1" applyBorder="1"/>
    <xf numFmtId="3" fontId="15" fillId="6" borderId="0" xfId="1" applyNumberFormat="1" applyFont="1" applyFill="1"/>
    <xf numFmtId="0" fontId="15" fillId="6" borderId="0" xfId="1" applyFont="1" applyFill="1"/>
    <xf numFmtId="0" fontId="12" fillId="6" borderId="6" xfId="0" applyFont="1" applyFill="1" applyBorder="1"/>
    <xf numFmtId="0" fontId="15" fillId="6" borderId="7" xfId="2" applyNumberFormat="1" applyFont="1" applyFill="1" applyBorder="1" applyAlignment="1">
      <alignment vertical="center"/>
    </xf>
    <xf numFmtId="0" fontId="13" fillId="6" borderId="6" xfId="0" applyFont="1" applyFill="1" applyBorder="1"/>
    <xf numFmtId="0" fontId="33" fillId="6" borderId="23" xfId="0" applyFont="1" applyFill="1" applyBorder="1" applyAlignment="1">
      <alignment horizontal="center" vertical="center" wrapText="1"/>
    </xf>
    <xf numFmtId="0" fontId="33" fillId="6" borderId="26" xfId="0" applyFont="1" applyFill="1" applyBorder="1" applyAlignment="1">
      <alignment horizontal="center" vertical="center" wrapText="1"/>
    </xf>
    <xf numFmtId="0" fontId="40" fillId="6" borderId="27" xfId="0" applyFont="1" applyFill="1" applyBorder="1" applyAlignment="1">
      <alignment horizontal="center" vertical="center" wrapText="1"/>
    </xf>
    <xf numFmtId="0" fontId="40" fillId="6" borderId="26" xfId="0" applyFont="1" applyFill="1" applyBorder="1" applyAlignment="1">
      <alignment horizontal="center" vertical="center" wrapText="1"/>
    </xf>
    <xf numFmtId="0" fontId="24" fillId="6" borderId="14" xfId="0" applyFont="1" applyFill="1" applyBorder="1" applyAlignment="1">
      <alignment vertical="center"/>
    </xf>
    <xf numFmtId="3" fontId="24" fillId="6" borderId="14" xfId="0" applyNumberFormat="1" applyFont="1" applyFill="1" applyBorder="1" applyAlignment="1">
      <alignment horizontal="center" vertical="center" wrapText="1"/>
    </xf>
    <xf numFmtId="3" fontId="24" fillId="6" borderId="14" xfId="0" applyNumberFormat="1" applyFont="1" applyFill="1" applyBorder="1" applyAlignment="1">
      <alignment horizontal="center" wrapText="1"/>
    </xf>
    <xf numFmtId="3" fontId="29" fillId="4" borderId="11" xfId="0" applyNumberFormat="1" applyFont="1" applyFill="1" applyBorder="1" applyAlignment="1" applyProtection="1">
      <alignment horizontal="right" wrapText="1"/>
      <protection locked="0"/>
    </xf>
    <xf numFmtId="3" fontId="25" fillId="4" borderId="11" xfId="0" applyNumberFormat="1" applyFont="1" applyFill="1" applyBorder="1" applyAlignment="1" applyProtection="1">
      <alignment horizontal="right" wrapText="1"/>
      <protection locked="0"/>
    </xf>
    <xf numFmtId="3" fontId="25" fillId="4" borderId="11" xfId="0" applyNumberFormat="1" applyFont="1" applyFill="1" applyBorder="1" applyAlignment="1" applyProtection="1">
      <alignment horizontal="right"/>
      <protection locked="0"/>
    </xf>
    <xf numFmtId="3" fontId="18" fillId="4" borderId="11" xfId="7" applyNumberFormat="1" applyFont="1" applyFill="1" applyBorder="1"/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21" fillId="7" borderId="14" xfId="5" applyFont="1" applyFill="1" applyBorder="1" applyAlignment="1">
      <alignment horizontal="center" vertical="center"/>
    </xf>
    <xf numFmtId="0" fontId="21" fillId="7" borderId="14" xfId="5" applyFont="1" applyFill="1" applyBorder="1" applyAlignment="1">
      <alignment horizontal="center" vertical="center" wrapText="1"/>
    </xf>
    <xf numFmtId="0" fontId="21" fillId="7" borderId="10" xfId="5" applyFont="1" applyFill="1" applyBorder="1" applyAlignment="1">
      <alignment horizontal="center" vertical="center"/>
    </xf>
    <xf numFmtId="0" fontId="21" fillId="7" borderId="26" xfId="6" applyFont="1" applyFill="1" applyBorder="1" applyAlignment="1">
      <alignment horizontal="center" vertical="center" wrapText="1"/>
    </xf>
    <xf numFmtId="0" fontId="48" fillId="7" borderId="30" xfId="5" applyFont="1" applyFill="1" applyBorder="1" applyAlignment="1">
      <alignment horizontal="center" vertical="center"/>
    </xf>
    <xf numFmtId="0" fontId="48" fillId="7" borderId="30" xfId="5" applyFont="1" applyFill="1" applyBorder="1" applyAlignment="1">
      <alignment horizontal="center" vertical="center" wrapText="1"/>
    </xf>
    <xf numFmtId="0" fontId="44" fillId="0" borderId="0" xfId="6" applyFont="1"/>
    <xf numFmtId="0" fontId="6" fillId="0" borderId="28" xfId="12" applyFont="1" applyBorder="1" applyAlignment="1">
      <alignment horizontal="left" vertical="center" indent="2"/>
    </xf>
    <xf numFmtId="0" fontId="4" fillId="2" borderId="11" xfId="6" applyFont="1" applyFill="1" applyBorder="1" applyAlignment="1">
      <alignment horizontal="left" indent="2"/>
    </xf>
    <xf numFmtId="3" fontId="4" fillId="2" borderId="11" xfId="7" applyNumberFormat="1" applyFont="1" applyFill="1" applyBorder="1"/>
    <xf numFmtId="166" fontId="4" fillId="0" borderId="0" xfId="6" applyNumberFormat="1" applyFont="1"/>
    <xf numFmtId="0" fontId="4" fillId="0" borderId="28" xfId="12" applyFont="1" applyBorder="1" applyAlignment="1">
      <alignment horizontal="left" vertical="center" indent="2"/>
    </xf>
    <xf numFmtId="43" fontId="4" fillId="0" borderId="28" xfId="9" applyFont="1" applyFill="1" applyBorder="1" applyAlignment="1">
      <alignment horizontal="left" vertical="center" indent="2"/>
    </xf>
    <xf numFmtId="43" fontId="21" fillId="0" borderId="0" xfId="9" applyFont="1" applyFill="1" applyBorder="1" applyAlignment="1" applyProtection="1">
      <alignment horizontal="center"/>
    </xf>
    <xf numFmtId="43" fontId="21" fillId="7" borderId="27" xfId="9" applyFont="1" applyFill="1" applyBorder="1" applyAlignment="1">
      <alignment horizontal="center" vertical="center"/>
    </xf>
    <xf numFmtId="43" fontId="21" fillId="7" borderId="27" xfId="9" applyFont="1" applyFill="1" applyBorder="1" applyAlignment="1">
      <alignment horizontal="center" vertical="center" wrapText="1"/>
    </xf>
    <xf numFmtId="43" fontId="21" fillId="2" borderId="28" xfId="9" applyFont="1" applyFill="1" applyBorder="1" applyAlignment="1">
      <alignment horizontal="right" vertical="center"/>
    </xf>
    <xf numFmtId="43" fontId="8" fillId="0" borderId="28" xfId="9" applyFont="1" applyFill="1" applyBorder="1" applyAlignment="1">
      <alignment horizontal="right" vertical="center"/>
    </xf>
    <xf numFmtId="43" fontId="18" fillId="0" borderId="28" xfId="9" applyFont="1" applyFill="1" applyBorder="1" applyAlignment="1">
      <alignment horizontal="right" vertical="center"/>
    </xf>
    <xf numFmtId="43" fontId="18" fillId="0" borderId="30" xfId="9" applyFont="1" applyBorder="1"/>
    <xf numFmtId="43" fontId="8" fillId="0" borderId="0" xfId="9" applyFont="1"/>
    <xf numFmtId="43" fontId="4" fillId="0" borderId="28" xfId="9" applyFont="1" applyFill="1" applyBorder="1" applyAlignment="1">
      <alignment horizontal="right" vertical="center"/>
    </xf>
    <xf numFmtId="0" fontId="31" fillId="0" borderId="0" xfId="0" applyFont="1"/>
    <xf numFmtId="166" fontId="18" fillId="0" borderId="0" xfId="6" applyNumberFormat="1" applyFont="1"/>
    <xf numFmtId="166" fontId="18" fillId="2" borderId="11" xfId="9" applyNumberFormat="1" applyFont="1" applyFill="1" applyBorder="1" applyAlignment="1">
      <alignment horizontal="left"/>
    </xf>
    <xf numFmtId="166" fontId="18" fillId="2" borderId="11" xfId="9" applyNumberFormat="1" applyFont="1" applyFill="1" applyBorder="1"/>
    <xf numFmtId="166" fontId="18" fillId="0" borderId="0" xfId="9" applyNumberFormat="1" applyFont="1"/>
    <xf numFmtId="166" fontId="31" fillId="0" borderId="0" xfId="9" applyNumberFormat="1" applyFont="1"/>
    <xf numFmtId="166" fontId="18" fillId="2" borderId="10" xfId="9" applyNumberFormat="1" applyFont="1" applyFill="1" applyBorder="1" applyAlignment="1">
      <alignment horizontal="left"/>
    </xf>
    <xf numFmtId="166" fontId="18" fillId="2" borderId="10" xfId="9" applyNumberFormat="1" applyFont="1" applyFill="1" applyBorder="1" applyAlignment="1">
      <alignment horizontal="right"/>
    </xf>
    <xf numFmtId="0" fontId="3" fillId="0" borderId="0" xfId="11" applyFont="1" applyAlignment="1">
      <alignment vertical="center"/>
    </xf>
    <xf numFmtId="43" fontId="8" fillId="0" borderId="0" xfId="11" applyNumberFormat="1" applyFont="1" applyAlignment="1">
      <alignment vertical="center"/>
    </xf>
    <xf numFmtId="4" fontId="10" fillId="2" borderId="11" xfId="7" applyNumberFormat="1" applyFont="1" applyFill="1" applyBorder="1"/>
    <xf numFmtId="166" fontId="0" fillId="0" borderId="0" xfId="0" applyNumberFormat="1"/>
    <xf numFmtId="3" fontId="10" fillId="0" borderId="0" xfId="6" applyNumberFormat="1"/>
    <xf numFmtId="0" fontId="2" fillId="0" borderId="28" xfId="12" applyFont="1" applyBorder="1" applyAlignment="1">
      <alignment horizontal="left" vertical="center" indent="2"/>
    </xf>
    <xf numFmtId="4" fontId="8" fillId="0" borderId="28" xfId="3" applyNumberFormat="1" applyFont="1" applyBorder="1" applyAlignment="1">
      <alignment horizontal="right"/>
    </xf>
    <xf numFmtId="4" fontId="18" fillId="0" borderId="28" xfId="6" applyNumberFormat="1" applyFont="1" applyBorder="1" applyAlignment="1">
      <alignment horizontal="right" vertical="center" wrapText="1"/>
    </xf>
    <xf numFmtId="4" fontId="18" fillId="0" borderId="28" xfId="6" applyNumberFormat="1" applyFont="1" applyBorder="1" applyAlignment="1">
      <alignment horizontal="right" vertical="center"/>
    </xf>
    <xf numFmtId="4" fontId="18" fillId="0" borderId="23" xfId="6" applyNumberFormat="1" applyFont="1" applyBorder="1" applyAlignment="1">
      <alignment horizontal="right" vertical="center"/>
    </xf>
    <xf numFmtId="4" fontId="8" fillId="0" borderId="11" xfId="3" applyNumberFormat="1" applyFont="1" applyBorder="1" applyAlignment="1">
      <alignment horizontal="right"/>
    </xf>
    <xf numFmtId="4" fontId="18" fillId="0" borderId="20" xfId="6" applyNumberFormat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15" fillId="6" borderId="9" xfId="1" applyFont="1" applyFill="1" applyBorder="1" applyAlignment="1">
      <alignment horizontal="center" vertical="center" wrapText="1"/>
    </xf>
    <xf numFmtId="0" fontId="15" fillId="6" borderId="10" xfId="1" applyFont="1" applyFill="1" applyBorder="1" applyAlignment="1">
      <alignment horizontal="center" vertical="center" wrapText="1"/>
    </xf>
    <xf numFmtId="0" fontId="15" fillId="6" borderId="0" xfId="1" applyFont="1" applyFill="1" applyAlignment="1">
      <alignment horizontal="center"/>
    </xf>
    <xf numFmtId="0" fontId="15" fillId="6" borderId="5" xfId="1" applyFont="1" applyFill="1" applyBorder="1" applyAlignment="1">
      <alignment horizontal="center"/>
    </xf>
    <xf numFmtId="0" fontId="15" fillId="6" borderId="2" xfId="1" applyFont="1" applyFill="1" applyBorder="1" applyAlignment="1">
      <alignment horizontal="center"/>
    </xf>
    <xf numFmtId="0" fontId="15" fillId="6" borderId="3" xfId="1" applyFont="1" applyFill="1" applyBorder="1" applyAlignment="1">
      <alignment horizontal="center"/>
    </xf>
    <xf numFmtId="0" fontId="15" fillId="6" borderId="2" xfId="3" applyFont="1" applyFill="1" applyBorder="1" applyAlignment="1">
      <alignment vertical="center"/>
    </xf>
    <xf numFmtId="0" fontId="15" fillId="6" borderId="3" xfId="3" applyFont="1" applyFill="1" applyBorder="1" applyAlignment="1">
      <alignment vertical="center"/>
    </xf>
    <xf numFmtId="0" fontId="15" fillId="6" borderId="7" xfId="3" applyFont="1" applyFill="1" applyBorder="1" applyAlignment="1">
      <alignment vertical="center"/>
    </xf>
    <xf numFmtId="0" fontId="15" fillId="6" borderId="8" xfId="3" applyFont="1" applyFill="1" applyBorder="1" applyAlignment="1">
      <alignment vertical="center"/>
    </xf>
    <xf numFmtId="0" fontId="15" fillId="6" borderId="1" xfId="3" applyFont="1" applyFill="1" applyBorder="1" applyAlignment="1">
      <alignment horizontal="right" vertical="top"/>
    </xf>
    <xf numFmtId="0" fontId="15" fillId="6" borderId="6" xfId="3" applyFont="1" applyFill="1" applyBorder="1" applyAlignment="1">
      <alignment horizontal="right" vertical="top"/>
    </xf>
    <xf numFmtId="0" fontId="15" fillId="4" borderId="7" xfId="1" applyFont="1" applyFill="1" applyBorder="1" applyAlignment="1" applyProtection="1">
      <alignment horizontal="center"/>
      <protection locked="0"/>
    </xf>
    <xf numFmtId="0" fontId="15" fillId="6" borderId="7" xfId="2" applyNumberFormat="1" applyFont="1" applyFill="1" applyBorder="1" applyAlignment="1">
      <alignment horizontal="center" vertical="center"/>
    </xf>
    <xf numFmtId="0" fontId="15" fillId="6" borderId="8" xfId="2" applyNumberFormat="1" applyFont="1" applyFill="1" applyBorder="1" applyAlignment="1">
      <alignment horizontal="center" vertical="center"/>
    </xf>
    <xf numFmtId="0" fontId="38" fillId="0" borderId="29" xfId="0" applyFont="1" applyBorder="1" applyAlignment="1">
      <alignment vertical="center" wrapText="1"/>
    </xf>
    <xf numFmtId="0" fontId="33" fillId="0" borderId="16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0" fontId="33" fillId="5" borderId="24" xfId="0" applyFont="1" applyFill="1" applyBorder="1" applyAlignment="1">
      <alignment horizontal="center" vertical="center"/>
    </xf>
    <xf numFmtId="0" fontId="33" fillId="5" borderId="28" xfId="0" applyFont="1" applyFill="1" applyBorder="1" applyAlignment="1">
      <alignment horizontal="center" vertical="center"/>
    </xf>
    <xf numFmtId="0" fontId="33" fillId="5" borderId="27" xfId="0" applyFont="1" applyFill="1" applyBorder="1" applyAlignment="1">
      <alignment horizontal="center" vertical="center"/>
    </xf>
    <xf numFmtId="0" fontId="33" fillId="5" borderId="24" xfId="0" applyFont="1" applyFill="1" applyBorder="1" applyAlignment="1">
      <alignment horizontal="center" vertical="center" wrapText="1"/>
    </xf>
    <xf numFmtId="0" fontId="33" fillId="5" borderId="28" xfId="0" applyFont="1" applyFill="1" applyBorder="1" applyAlignment="1">
      <alignment horizontal="center" vertical="center" wrapText="1"/>
    </xf>
    <xf numFmtId="0" fontId="33" fillId="5" borderId="27" xfId="0" applyFont="1" applyFill="1" applyBorder="1" applyAlignment="1">
      <alignment horizontal="center" vertical="center" wrapText="1"/>
    </xf>
    <xf numFmtId="0" fontId="34" fillId="0" borderId="25" xfId="0" applyFont="1" applyBorder="1" applyAlignment="1">
      <alignment horizontal="justify" vertical="center" wrapText="1"/>
    </xf>
    <xf numFmtId="0" fontId="34" fillId="0" borderId="26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3" fillId="6" borderId="24" xfId="0" applyFont="1" applyFill="1" applyBorder="1" applyAlignment="1">
      <alignment horizontal="center" vertical="center" wrapText="1"/>
    </xf>
    <xf numFmtId="0" fontId="33" fillId="6" borderId="27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horizontal="justify" vertical="center" wrapText="1"/>
    </xf>
    <xf numFmtId="0" fontId="33" fillId="0" borderId="22" xfId="0" applyFont="1" applyBorder="1" applyAlignment="1">
      <alignment horizontal="justify" vertical="center" wrapText="1"/>
    </xf>
    <xf numFmtId="0" fontId="33" fillId="6" borderId="21" xfId="0" applyFont="1" applyFill="1" applyBorder="1" applyAlignment="1">
      <alignment horizontal="center" vertical="center" wrapText="1"/>
    </xf>
    <xf numFmtId="0" fontId="33" fillId="6" borderId="22" xfId="0" applyFont="1" applyFill="1" applyBorder="1" applyAlignment="1">
      <alignment horizontal="center" vertical="center" wrapText="1"/>
    </xf>
    <xf numFmtId="0" fontId="33" fillId="6" borderId="25" xfId="0" applyFont="1" applyFill="1" applyBorder="1" applyAlignment="1">
      <alignment horizontal="center" vertical="center" wrapText="1"/>
    </xf>
    <xf numFmtId="0" fontId="33" fillId="6" borderId="26" xfId="0" applyFont="1" applyFill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/>
    </xf>
    <xf numFmtId="0" fontId="33" fillId="6" borderId="19" xfId="0" applyFont="1" applyFill="1" applyBorder="1" applyAlignment="1">
      <alignment horizontal="center" vertical="center"/>
    </xf>
    <xf numFmtId="0" fontId="33" fillId="6" borderId="20" xfId="0" applyFont="1" applyFill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33" fillId="6" borderId="2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40" fillId="6" borderId="18" xfId="0" applyFont="1" applyFill="1" applyBorder="1" applyAlignment="1">
      <alignment horizontal="center" vertical="center"/>
    </xf>
    <xf numFmtId="0" fontId="40" fillId="6" borderId="19" xfId="0" applyFont="1" applyFill="1" applyBorder="1" applyAlignment="1">
      <alignment horizontal="center" vertical="center"/>
    </xf>
    <xf numFmtId="0" fontId="40" fillId="6" borderId="20" xfId="0" applyFont="1" applyFill="1" applyBorder="1" applyAlignment="1">
      <alignment horizontal="center" vertical="center"/>
    </xf>
    <xf numFmtId="0" fontId="40" fillId="6" borderId="18" xfId="0" applyFont="1" applyFill="1" applyBorder="1" applyAlignment="1">
      <alignment horizontal="center" vertical="center" wrapText="1"/>
    </xf>
    <xf numFmtId="0" fontId="40" fillId="6" borderId="19" xfId="0" applyFont="1" applyFill="1" applyBorder="1" applyAlignment="1">
      <alignment horizontal="center" vertical="center" wrapText="1"/>
    </xf>
    <xf numFmtId="0" fontId="40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2" fontId="30" fillId="6" borderId="1" xfId="0" applyNumberFormat="1" applyFont="1" applyFill="1" applyBorder="1" applyAlignment="1" applyProtection="1">
      <alignment horizontal="center" vertical="top" wrapText="1"/>
      <protection locked="0"/>
    </xf>
    <xf numFmtId="0" fontId="31" fillId="6" borderId="2" xfId="0" applyFont="1" applyFill="1" applyBorder="1" applyAlignment="1">
      <alignment horizontal="center" vertical="top" wrapText="1"/>
    </xf>
    <xf numFmtId="0" fontId="31" fillId="6" borderId="3" xfId="0" applyFont="1" applyFill="1" applyBorder="1" applyAlignment="1">
      <alignment horizontal="center" vertical="top" wrapText="1"/>
    </xf>
    <xf numFmtId="0" fontId="24" fillId="6" borderId="4" xfId="0" applyFont="1" applyFill="1" applyBorder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2" fontId="24" fillId="6" borderId="4" xfId="0" applyNumberFormat="1" applyFont="1" applyFill="1" applyBorder="1" applyAlignment="1">
      <alignment horizontal="center" vertical="center"/>
    </xf>
    <xf numFmtId="2" fontId="24" fillId="6" borderId="0" xfId="0" applyNumberFormat="1" applyFont="1" applyFill="1" applyAlignment="1">
      <alignment horizontal="center" vertical="center"/>
    </xf>
    <xf numFmtId="2" fontId="24" fillId="6" borderId="5" xfId="0" applyNumberFormat="1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/>
    </xf>
    <xf numFmtId="0" fontId="24" fillId="6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5" fillId="2" borderId="0" xfId="6" applyFont="1" applyFill="1" applyAlignment="1">
      <alignment horizontal="left" wrapText="1"/>
    </xf>
    <xf numFmtId="0" fontId="10" fillId="2" borderId="0" xfId="6" applyFill="1" applyAlignment="1">
      <alignment horizontal="left" wrapText="1"/>
    </xf>
    <xf numFmtId="0" fontId="7" fillId="2" borderId="0" xfId="6" applyFont="1" applyFill="1" applyAlignment="1">
      <alignment horizontal="left" wrapText="1"/>
    </xf>
    <xf numFmtId="0" fontId="18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21" fillId="7" borderId="1" xfId="5" applyNumberFormat="1" applyFont="1" applyFill="1" applyBorder="1" applyAlignment="1" applyProtection="1">
      <alignment horizontal="center"/>
    </xf>
    <xf numFmtId="165" fontId="21" fillId="7" borderId="2" xfId="5" applyNumberFormat="1" applyFont="1" applyFill="1" applyBorder="1" applyAlignment="1" applyProtection="1">
      <alignment horizontal="center"/>
    </xf>
    <xf numFmtId="165" fontId="21" fillId="7" borderId="3" xfId="5" applyNumberFormat="1" applyFont="1" applyFill="1" applyBorder="1" applyAlignment="1" applyProtection="1">
      <alignment horizontal="center"/>
    </xf>
    <xf numFmtId="165" fontId="21" fillId="7" borderId="4" xfId="5" applyNumberFormat="1" applyFont="1" applyFill="1" applyBorder="1" applyAlignment="1" applyProtection="1">
      <alignment horizontal="center"/>
      <protection locked="0"/>
    </xf>
    <xf numFmtId="165" fontId="21" fillId="7" borderId="0" xfId="5" applyNumberFormat="1" applyFont="1" applyFill="1" applyBorder="1" applyAlignment="1" applyProtection="1">
      <alignment horizontal="center"/>
      <protection locked="0"/>
    </xf>
    <xf numFmtId="165" fontId="21" fillId="7" borderId="5" xfId="5" applyNumberFormat="1" applyFont="1" applyFill="1" applyBorder="1" applyAlignment="1" applyProtection="1">
      <alignment horizontal="center"/>
      <protection locked="0"/>
    </xf>
    <xf numFmtId="165" fontId="21" fillId="7" borderId="4" xfId="5" applyNumberFormat="1" applyFont="1" applyFill="1" applyBorder="1" applyAlignment="1" applyProtection="1">
      <alignment horizontal="center"/>
    </xf>
    <xf numFmtId="165" fontId="21" fillId="7" borderId="0" xfId="5" applyNumberFormat="1" applyFont="1" applyFill="1" applyBorder="1" applyAlignment="1" applyProtection="1">
      <alignment horizontal="center"/>
    </xf>
    <xf numFmtId="165" fontId="21" fillId="7" borderId="5" xfId="5" applyNumberFormat="1" applyFont="1" applyFill="1" applyBorder="1" applyAlignment="1" applyProtection="1">
      <alignment horizontal="center"/>
    </xf>
    <xf numFmtId="165" fontId="21" fillId="7" borderId="6" xfId="5" applyNumberFormat="1" applyFont="1" applyFill="1" applyBorder="1" applyAlignment="1" applyProtection="1">
      <alignment horizontal="center"/>
    </xf>
    <xf numFmtId="165" fontId="21" fillId="7" borderId="7" xfId="5" applyNumberFormat="1" applyFont="1" applyFill="1" applyBorder="1" applyAlignment="1" applyProtection="1">
      <alignment horizontal="center"/>
    </xf>
    <xf numFmtId="165" fontId="21" fillId="7" borderId="8" xfId="5" applyNumberFormat="1" applyFont="1" applyFill="1" applyBorder="1" applyAlignment="1" applyProtection="1">
      <alignment horizontal="center"/>
    </xf>
    <xf numFmtId="0" fontId="21" fillId="7" borderId="1" xfId="5" applyFont="1" applyFill="1" applyBorder="1" applyAlignment="1">
      <alignment horizontal="center" vertical="center"/>
    </xf>
    <xf numFmtId="0" fontId="21" fillId="7" borderId="3" xfId="5" applyFont="1" applyFill="1" applyBorder="1" applyAlignment="1">
      <alignment horizontal="center" vertical="center"/>
    </xf>
    <xf numFmtId="0" fontId="21" fillId="7" borderId="4" xfId="5" applyFont="1" applyFill="1" applyBorder="1" applyAlignment="1">
      <alignment horizontal="center" vertical="center"/>
    </xf>
    <xf numFmtId="0" fontId="21" fillId="7" borderId="5" xfId="5" applyFont="1" applyFill="1" applyBorder="1" applyAlignment="1">
      <alignment horizontal="center" vertical="center"/>
    </xf>
    <xf numFmtId="0" fontId="21" fillId="7" borderId="6" xfId="5" applyFont="1" applyFill="1" applyBorder="1" applyAlignment="1">
      <alignment horizontal="center" vertical="center"/>
    </xf>
    <xf numFmtId="0" fontId="21" fillId="7" borderId="8" xfId="5" applyFont="1" applyFill="1" applyBorder="1" applyAlignment="1">
      <alignment horizontal="center" vertical="center"/>
    </xf>
    <xf numFmtId="0" fontId="21" fillId="7" borderId="12" xfId="5" applyFont="1" applyFill="1" applyBorder="1" applyAlignment="1">
      <alignment horizontal="center" vertical="center"/>
    </xf>
    <xf numFmtId="0" fontId="21" fillId="7" borderId="13" xfId="5" applyFont="1" applyFill="1" applyBorder="1" applyAlignment="1">
      <alignment horizontal="center" vertical="center"/>
    </xf>
    <xf numFmtId="0" fontId="21" fillId="7" borderId="9" xfId="5" applyFont="1" applyFill="1" applyBorder="1" applyAlignment="1">
      <alignment horizontal="center" vertical="center"/>
    </xf>
    <xf numFmtId="0" fontId="21" fillId="7" borderId="10" xfId="5" applyFont="1" applyFill="1" applyBorder="1" applyAlignment="1">
      <alignment horizontal="center" vertical="center"/>
    </xf>
    <xf numFmtId="0" fontId="21" fillId="7" borderId="24" xfId="5" applyFont="1" applyFill="1" applyBorder="1" applyAlignment="1">
      <alignment horizontal="center" vertical="center"/>
    </xf>
    <xf numFmtId="0" fontId="21" fillId="7" borderId="27" xfId="5" applyFont="1" applyFill="1" applyBorder="1" applyAlignment="1">
      <alignment horizontal="center" vertical="center"/>
    </xf>
    <xf numFmtId="43" fontId="21" fillId="7" borderId="30" xfId="9" applyFont="1" applyFill="1" applyBorder="1" applyAlignment="1">
      <alignment horizontal="center" vertical="center"/>
    </xf>
    <xf numFmtId="43" fontId="21" fillId="7" borderId="24" xfId="9" applyFont="1" applyFill="1" applyBorder="1" applyAlignment="1">
      <alignment horizontal="center" vertical="center"/>
    </xf>
    <xf numFmtId="43" fontId="21" fillId="7" borderId="27" xfId="9" applyFont="1" applyFill="1" applyBorder="1" applyAlignment="1">
      <alignment horizontal="center" vertical="center"/>
    </xf>
    <xf numFmtId="165" fontId="21" fillId="7" borderId="21" xfId="5" applyNumberFormat="1" applyFont="1" applyFill="1" applyBorder="1" applyAlignment="1" applyProtection="1">
      <alignment horizontal="center"/>
    </xf>
    <xf numFmtId="165" fontId="21" fillId="7" borderId="29" xfId="5" applyNumberFormat="1" applyFont="1" applyFill="1" applyBorder="1" applyAlignment="1" applyProtection="1">
      <alignment horizontal="center"/>
    </xf>
    <xf numFmtId="165" fontId="21" fillId="7" borderId="22" xfId="5" applyNumberFormat="1" applyFont="1" applyFill="1" applyBorder="1" applyAlignment="1" applyProtection="1">
      <alignment horizontal="center"/>
    </xf>
    <xf numFmtId="165" fontId="21" fillId="7" borderId="16" xfId="5" applyNumberFormat="1" applyFont="1" applyFill="1" applyBorder="1" applyAlignment="1" applyProtection="1">
      <alignment horizontal="center"/>
      <protection locked="0"/>
    </xf>
    <xf numFmtId="165" fontId="21" fillId="7" borderId="23" xfId="5" applyNumberFormat="1" applyFont="1" applyFill="1" applyBorder="1" applyAlignment="1" applyProtection="1">
      <alignment horizontal="center"/>
      <protection locked="0"/>
    </xf>
    <xf numFmtId="165" fontId="21" fillId="7" borderId="16" xfId="5" applyNumberFormat="1" applyFont="1" applyFill="1" applyBorder="1" applyAlignment="1" applyProtection="1">
      <alignment horizontal="center"/>
    </xf>
    <xf numFmtId="165" fontId="21" fillId="7" borderId="23" xfId="5" applyNumberFormat="1" applyFont="1" applyFill="1" applyBorder="1" applyAlignment="1" applyProtection="1">
      <alignment horizontal="center"/>
    </xf>
    <xf numFmtId="165" fontId="21" fillId="7" borderId="25" xfId="5" applyNumberFormat="1" applyFont="1" applyFill="1" applyBorder="1" applyAlignment="1" applyProtection="1">
      <alignment horizontal="center"/>
    </xf>
    <xf numFmtId="165" fontId="21" fillId="7" borderId="17" xfId="5" applyNumberFormat="1" applyFont="1" applyFill="1" applyBorder="1" applyAlignment="1" applyProtection="1">
      <alignment horizontal="center"/>
    </xf>
    <xf numFmtId="165" fontId="21" fillId="7" borderId="26" xfId="5" applyNumberFormat="1" applyFont="1" applyFill="1" applyBorder="1" applyAlignment="1" applyProtection="1">
      <alignment horizontal="center"/>
    </xf>
    <xf numFmtId="0" fontId="18" fillId="0" borderId="21" xfId="6" applyFont="1" applyBorder="1" applyAlignment="1">
      <alignment horizontal="justify" vertical="center" wrapText="1"/>
    </xf>
    <xf numFmtId="0" fontId="18" fillId="0" borderId="31" xfId="6" applyFont="1" applyBorder="1" applyAlignment="1">
      <alignment horizontal="justify" vertical="center" wrapText="1"/>
    </xf>
    <xf numFmtId="0" fontId="21" fillId="7" borderId="21" xfId="6" applyFont="1" applyFill="1" applyBorder="1" applyAlignment="1">
      <alignment horizontal="center" vertical="center"/>
    </xf>
    <xf numFmtId="0" fontId="21" fillId="7" borderId="29" xfId="6" applyFont="1" applyFill="1" applyBorder="1" applyAlignment="1">
      <alignment horizontal="center" vertical="center"/>
    </xf>
    <xf numFmtId="0" fontId="21" fillId="7" borderId="31" xfId="6" applyFont="1" applyFill="1" applyBorder="1" applyAlignment="1">
      <alignment horizontal="center" vertical="center"/>
    </xf>
    <xf numFmtId="0" fontId="21" fillId="7" borderId="16" xfId="6" applyFont="1" applyFill="1" applyBorder="1" applyAlignment="1">
      <alignment horizontal="center" vertical="center"/>
    </xf>
    <xf numFmtId="0" fontId="21" fillId="7" borderId="0" xfId="6" applyFont="1" applyFill="1" applyAlignment="1">
      <alignment horizontal="center" vertical="center"/>
    </xf>
    <xf numFmtId="0" fontId="21" fillId="7" borderId="32" xfId="6" applyFont="1" applyFill="1" applyBorder="1" applyAlignment="1">
      <alignment horizontal="center" vertical="center"/>
    </xf>
    <xf numFmtId="0" fontId="21" fillId="7" borderId="25" xfId="6" applyFont="1" applyFill="1" applyBorder="1" applyAlignment="1">
      <alignment horizontal="center" vertical="center"/>
    </xf>
    <xf numFmtId="0" fontId="21" fillId="7" borderId="17" xfId="6" applyFont="1" applyFill="1" applyBorder="1" applyAlignment="1">
      <alignment horizontal="center" vertical="center"/>
    </xf>
    <xf numFmtId="0" fontId="21" fillId="7" borderId="33" xfId="6" applyFont="1" applyFill="1" applyBorder="1" applyAlignment="1">
      <alignment horizontal="center" vertical="center"/>
    </xf>
    <xf numFmtId="0" fontId="21" fillId="7" borderId="22" xfId="6" applyFont="1" applyFill="1" applyBorder="1" applyAlignment="1">
      <alignment horizontal="center" vertical="center"/>
    </xf>
    <xf numFmtId="0" fontId="21" fillId="7" borderId="26" xfId="6" applyFont="1" applyFill="1" applyBorder="1" applyAlignment="1">
      <alignment horizontal="center" vertical="center"/>
    </xf>
    <xf numFmtId="0" fontId="21" fillId="7" borderId="18" xfId="6" applyFont="1" applyFill="1" applyBorder="1" applyAlignment="1">
      <alignment horizontal="center" vertical="center" wrapText="1"/>
    </xf>
    <xf numFmtId="0" fontId="21" fillId="7" borderId="19" xfId="6" applyFont="1" applyFill="1" applyBorder="1" applyAlignment="1">
      <alignment horizontal="center" vertical="center" wrapText="1"/>
    </xf>
    <xf numFmtId="0" fontId="21" fillId="7" borderId="20" xfId="6" applyFont="1" applyFill="1" applyBorder="1" applyAlignment="1">
      <alignment horizontal="center" vertical="center" wrapText="1"/>
    </xf>
    <xf numFmtId="0" fontId="21" fillId="7" borderId="24" xfId="6" applyFont="1" applyFill="1" applyBorder="1" applyAlignment="1">
      <alignment horizontal="center" vertical="center" wrapText="1"/>
    </xf>
    <xf numFmtId="0" fontId="21" fillId="7" borderId="27" xfId="6" applyFont="1" applyFill="1" applyBorder="1" applyAlignment="1">
      <alignment horizontal="center" vertical="center" wrapText="1"/>
    </xf>
    <xf numFmtId="0" fontId="46" fillId="7" borderId="24" xfId="6" applyFont="1" applyFill="1" applyBorder="1" applyAlignment="1">
      <alignment horizontal="center" vertical="center"/>
    </xf>
    <xf numFmtId="0" fontId="46" fillId="7" borderId="27" xfId="6" applyFont="1" applyFill="1" applyBorder="1" applyAlignment="1">
      <alignment horizontal="center" vertical="center"/>
    </xf>
    <xf numFmtId="0" fontId="48" fillId="7" borderId="30" xfId="5" applyFont="1" applyFill="1" applyBorder="1" applyAlignment="1">
      <alignment horizontal="center" vertical="center"/>
    </xf>
    <xf numFmtId="0" fontId="46" fillId="7" borderId="21" xfId="6" applyFont="1" applyFill="1" applyBorder="1" applyAlignment="1">
      <alignment horizontal="center" vertical="center"/>
    </xf>
    <xf numFmtId="0" fontId="46" fillId="7" borderId="29" xfId="6" applyFont="1" applyFill="1" applyBorder="1" applyAlignment="1">
      <alignment horizontal="center" vertical="center"/>
    </xf>
    <xf numFmtId="0" fontId="46" fillId="7" borderId="22" xfId="6" applyFont="1" applyFill="1" applyBorder="1" applyAlignment="1">
      <alignment horizontal="center" vertical="center"/>
    </xf>
    <xf numFmtId="0" fontId="46" fillId="7" borderId="16" xfId="6" applyFont="1" applyFill="1" applyBorder="1" applyAlignment="1">
      <alignment horizontal="center" vertical="center"/>
    </xf>
    <xf numFmtId="0" fontId="46" fillId="7" borderId="0" xfId="6" applyFont="1" applyFill="1" applyAlignment="1">
      <alignment horizontal="center" vertical="center"/>
    </xf>
    <xf numFmtId="0" fontId="46" fillId="7" borderId="23" xfId="6" applyFont="1" applyFill="1" applyBorder="1" applyAlignment="1">
      <alignment horizontal="center" vertical="center"/>
    </xf>
    <xf numFmtId="0" fontId="46" fillId="7" borderId="25" xfId="6" applyFont="1" applyFill="1" applyBorder="1" applyAlignment="1">
      <alignment horizontal="center" vertical="center"/>
    </xf>
    <xf numFmtId="0" fontId="46" fillId="7" borderId="17" xfId="6" applyFont="1" applyFill="1" applyBorder="1" applyAlignment="1">
      <alignment horizontal="center" vertical="center"/>
    </xf>
    <xf numFmtId="0" fontId="46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opLeftCell="F52" zoomScaleNormal="100" workbookViewId="0">
      <selection activeCell="F37" sqref="F37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2" t="s">
        <v>525</v>
      </c>
      <c r="F1" s="272"/>
      <c r="G1" s="272"/>
      <c r="H1" s="272"/>
      <c r="I1" s="272"/>
      <c r="J1" s="272"/>
      <c r="K1" s="272"/>
      <c r="L1" s="272"/>
      <c r="M1" s="273"/>
    </row>
    <row r="2" spans="1:13" ht="13.9" customHeight="1">
      <c r="A2" s="87"/>
      <c r="B2" s="206"/>
      <c r="C2" s="207"/>
      <c r="D2" s="207"/>
      <c r="E2" s="270" t="s">
        <v>127</v>
      </c>
      <c r="F2" s="270"/>
      <c r="G2" s="270"/>
      <c r="H2" s="270"/>
      <c r="I2" s="270"/>
      <c r="J2" s="270"/>
      <c r="K2" s="270"/>
      <c r="L2" s="270"/>
      <c r="M2" s="271"/>
    </row>
    <row r="3" spans="1:13" ht="13.9" customHeight="1">
      <c r="A3" s="87"/>
      <c r="B3" s="206"/>
      <c r="C3" s="208"/>
      <c r="D3" s="208"/>
      <c r="E3" s="270" t="s">
        <v>541</v>
      </c>
      <c r="F3" s="270"/>
      <c r="G3" s="270"/>
      <c r="H3" s="270"/>
      <c r="I3" s="270"/>
      <c r="J3" s="270"/>
      <c r="K3" s="270"/>
      <c r="L3" s="270"/>
      <c r="M3" s="271"/>
    </row>
    <row r="4" spans="1:13" ht="14.25" customHeight="1">
      <c r="A4" s="88"/>
      <c r="B4" s="209"/>
      <c r="C4" s="210"/>
      <c r="D4" s="210"/>
      <c r="E4" s="281" t="s">
        <v>4</v>
      </c>
      <c r="F4" s="281"/>
      <c r="G4" s="281"/>
      <c r="H4" s="281"/>
      <c r="I4" s="281"/>
      <c r="J4" s="281"/>
      <c r="K4" s="281"/>
      <c r="L4" s="281"/>
      <c r="M4" s="282"/>
    </row>
    <row r="5" spans="1:13" ht="13.9" hidden="1" customHeight="1">
      <c r="B5" s="84"/>
      <c r="C5" s="85"/>
      <c r="D5" s="85" t="s">
        <v>5</v>
      </c>
      <c r="E5" s="280" t="s">
        <v>4</v>
      </c>
      <c r="F5" s="280"/>
      <c r="G5" s="280"/>
      <c r="H5" s="280"/>
      <c r="I5" s="280"/>
      <c r="J5" s="280"/>
      <c r="K5" s="280"/>
      <c r="L5" s="280"/>
      <c r="M5" s="280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74" t="s">
        <v>128</v>
      </c>
      <c r="D7" s="274"/>
      <c r="E7" s="275"/>
      <c r="F7" s="268" t="s">
        <v>542</v>
      </c>
      <c r="G7" s="268" t="s">
        <v>540</v>
      </c>
      <c r="H7" s="278"/>
      <c r="I7" s="274" t="s">
        <v>128</v>
      </c>
      <c r="J7" s="274"/>
      <c r="K7" s="275"/>
      <c r="L7" s="268" t="s">
        <v>542</v>
      </c>
      <c r="M7" s="268" t="s">
        <v>539</v>
      </c>
    </row>
    <row r="8" spans="1:13" s="6" customFormat="1" ht="15" customHeight="1">
      <c r="A8" s="30"/>
      <c r="B8" s="211"/>
      <c r="C8" s="276"/>
      <c r="D8" s="276"/>
      <c r="E8" s="277"/>
      <c r="F8" s="269"/>
      <c r="G8" s="269"/>
      <c r="H8" s="279"/>
      <c r="I8" s="276"/>
      <c r="J8" s="276"/>
      <c r="K8" s="277"/>
      <c r="L8" s="269"/>
      <c r="M8" s="269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199213575.60999998</v>
      </c>
      <c r="G11" s="32">
        <f>SUM(G12:G18)</f>
        <v>153666476.99000001</v>
      </c>
      <c r="H11" s="10"/>
      <c r="I11" s="6" t="s">
        <v>380</v>
      </c>
      <c r="L11" s="32">
        <f>SUM(L12:L20)</f>
        <v>635649079.62</v>
      </c>
      <c r="M11" s="32">
        <f>SUM(M12:M20)</f>
        <v>280721289.37</v>
      </c>
    </row>
    <row r="12" spans="1:13">
      <c r="B12" s="10"/>
      <c r="C12" s="7" t="s">
        <v>6</v>
      </c>
      <c r="D12" s="1" t="s">
        <v>3</v>
      </c>
      <c r="E12" s="11"/>
      <c r="F12" s="31">
        <v>86677.759999999995</v>
      </c>
      <c r="G12" s="31">
        <v>187301.27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168024071.88999999</v>
      </c>
      <c r="G13" s="31">
        <v>115795708.39</v>
      </c>
      <c r="H13" s="10"/>
      <c r="I13" s="7" t="s">
        <v>7</v>
      </c>
      <c r="J13" s="1" t="s">
        <v>0</v>
      </c>
      <c r="L13" s="31">
        <v>5801615.6500000004</v>
      </c>
      <c r="M13" s="31">
        <v>6408519.2400000002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31102825.960000001</v>
      </c>
      <c r="G16" s="31">
        <v>37683467.329999998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17956131.920000002</v>
      </c>
      <c r="M18" s="31">
        <v>18520796.93</v>
      </c>
    </row>
    <row r="19" spans="1:13">
      <c r="B19" s="10"/>
      <c r="C19" s="6" t="s">
        <v>372</v>
      </c>
      <c r="E19" s="11"/>
      <c r="F19" s="32">
        <f>SUM(F20:F26)</f>
        <v>1298753907.04</v>
      </c>
      <c r="G19" s="32">
        <f>SUM(G20:G26)</f>
        <v>667210743.83000004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611891332.04999995</v>
      </c>
      <c r="M20" s="31">
        <f>38700+255753273.2</f>
        <v>255791973.19999999</v>
      </c>
    </row>
    <row r="21" spans="1:13">
      <c r="B21" s="10"/>
      <c r="C21" s="7" t="s">
        <v>14</v>
      </c>
      <c r="D21" s="1" t="s">
        <v>47</v>
      </c>
      <c r="E21" s="11"/>
      <c r="F21" s="31">
        <v>1538513.62</v>
      </c>
      <c r="G21" s="31">
        <v>22781185.41</v>
      </c>
      <c r="H21" s="10"/>
      <c r="I21" s="6" t="s">
        <v>381</v>
      </c>
      <c r="L21" s="32">
        <f>SUM(L22:L24)</f>
        <v>349000000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9342445.4499999993</v>
      </c>
      <c r="G22" s="31">
        <v>8567952.2300000004</v>
      </c>
      <c r="H22" s="10"/>
      <c r="I22" s="7" t="s">
        <v>13</v>
      </c>
      <c r="J22" s="1" t="s">
        <v>78</v>
      </c>
      <c r="L22" s="31">
        <v>349000000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686008165.82+601864782.15</f>
        <v>1287872947.97</v>
      </c>
      <c r="G26" s="31">
        <f>389750883.66+246110722.53</f>
        <v>635861606.19000006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3215.17</v>
      </c>
      <c r="G27" s="32">
        <f>SUM(G28:G32)</f>
        <v>83836.210000000006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3215.17</v>
      </c>
      <c r="G28" s="31">
        <v>83836.210000000006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40932560.799999997</v>
      </c>
      <c r="M29" s="32">
        <f>SUM(M30:M32)</f>
        <v>38088476.979999997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40932560.799999997</v>
      </c>
      <c r="M32" s="31">
        <v>38088476.979999997</v>
      </c>
    </row>
    <row r="33" spans="1:13">
      <c r="B33" s="10"/>
      <c r="C33" s="6" t="s">
        <v>374</v>
      </c>
      <c r="E33" s="11"/>
      <c r="F33" s="32">
        <f>SUM(F34:F38)</f>
        <v>52077.600000000006</v>
      </c>
      <c r="G33" s="32">
        <f>SUM(G34:G38)</f>
        <v>114872.47</v>
      </c>
      <c r="H33" s="10"/>
      <c r="I33" s="6" t="s">
        <v>384</v>
      </c>
      <c r="L33" s="32">
        <f>SUM(L34:L39)</f>
        <v>38700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35001.800000000003</v>
      </c>
      <c r="G34" s="31">
        <v>105598.6</v>
      </c>
      <c r="H34" s="10"/>
      <c r="I34" s="7" t="s">
        <v>32</v>
      </c>
      <c r="J34" s="1" t="s">
        <v>93</v>
      </c>
      <c r="L34" s="31">
        <v>38700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17075.8</v>
      </c>
      <c r="G36" s="31">
        <v>9273.8700000000008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-24033022.329999998</v>
      </c>
      <c r="G40" s="32">
        <f>SUM(G41:G42)</f>
        <v>-20656853.710000001</v>
      </c>
      <c r="H40" s="10"/>
      <c r="I40" s="6" t="s">
        <v>385</v>
      </c>
      <c r="L40" s="32">
        <f>SUM(L41:L43)</f>
        <v>9826933.5600000005</v>
      </c>
      <c r="M40" s="32">
        <f>SUM(M41:M43)</f>
        <v>8079739.6100000003</v>
      </c>
    </row>
    <row r="41" spans="1:13">
      <c r="B41" s="10"/>
      <c r="C41" s="7" t="s">
        <v>32</v>
      </c>
      <c r="D41" s="1" t="s">
        <v>129</v>
      </c>
      <c r="E41" s="11"/>
      <c r="F41" s="31">
        <v>-24033022.329999998</v>
      </c>
      <c r="G41" s="31">
        <v>-20656853.710000001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9826933.5600000005</v>
      </c>
      <c r="M43" s="31">
        <v>8079739.6100000003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1035447273.9799999</v>
      </c>
      <c r="M48" s="32">
        <f>+M11+M21+M25+M28+M29+M33+M40+M44</f>
        <v>326889505.96000004</v>
      </c>
    </row>
    <row r="49" spans="2:15">
      <c r="B49" s="10"/>
      <c r="C49" s="8" t="s">
        <v>377</v>
      </c>
      <c r="D49" s="8"/>
      <c r="E49" s="17"/>
      <c r="F49" s="32">
        <f>+F11+F19+F27+F33+F39+F40+F43</f>
        <v>1473989753.0899999</v>
      </c>
      <c r="G49" s="32">
        <f>+G11+G19+G27+G33+G39+G40+G43</f>
        <v>800419075.79000008</v>
      </c>
      <c r="H49" s="10"/>
      <c r="L49" s="31"/>
      <c r="M49" s="31"/>
    </row>
    <row r="50" spans="2:15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5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5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5">
      <c r="B53" s="10"/>
      <c r="C53" s="1" t="s">
        <v>73</v>
      </c>
      <c r="E53" s="11"/>
      <c r="F53" s="31">
        <v>267271088.03999999</v>
      </c>
      <c r="G53" s="31">
        <f>16876463.75+177774905.43</f>
        <v>194651369.18000001</v>
      </c>
      <c r="H53" s="10"/>
      <c r="I53" s="1" t="s">
        <v>112</v>
      </c>
      <c r="L53" s="31"/>
      <c r="M53" s="31">
        <v>0</v>
      </c>
    </row>
    <row r="54" spans="2:15">
      <c r="B54" s="10"/>
      <c r="C54" s="1" t="s">
        <v>66</v>
      </c>
      <c r="E54" s="11"/>
      <c r="F54" s="31">
        <v>232707434.75999999</v>
      </c>
      <c r="G54" s="31">
        <v>184911266.22</v>
      </c>
      <c r="H54" s="10"/>
      <c r="I54" s="1" t="s">
        <v>113</v>
      </c>
      <c r="L54" s="31"/>
      <c r="M54" s="31">
        <v>0</v>
      </c>
    </row>
    <row r="55" spans="2:15">
      <c r="B55" s="10"/>
      <c r="C55" s="1" t="s">
        <v>67</v>
      </c>
      <c r="E55" s="11"/>
      <c r="F55" s="31">
        <v>9311868.1500000004</v>
      </c>
      <c r="G55" s="31">
        <v>8979590.6799999997</v>
      </c>
      <c r="H55" s="28"/>
      <c r="I55" s="1" t="s">
        <v>114</v>
      </c>
      <c r="L55" s="31">
        <v>579082141.62</v>
      </c>
      <c r="M55" s="31">
        <v>526910640.36000001</v>
      </c>
    </row>
    <row r="56" spans="2:15">
      <c r="B56" s="10"/>
      <c r="C56" s="1" t="s">
        <v>68</v>
      </c>
      <c r="E56" s="11"/>
      <c r="F56" s="31">
        <v>1502616.47</v>
      </c>
      <c r="G56" s="31">
        <v>1459252.71</v>
      </c>
      <c r="H56" s="10"/>
      <c r="I56" s="1" t="s">
        <v>115</v>
      </c>
      <c r="L56" s="31">
        <v>33647550.950000003</v>
      </c>
      <c r="M56" s="31">
        <v>33647550.950000003</v>
      </c>
    </row>
    <row r="57" spans="2:15">
      <c r="B57" s="10"/>
      <c r="C57" s="1" t="s">
        <v>69</v>
      </c>
      <c r="E57" s="11"/>
      <c r="F57" s="31">
        <v>-53090111.439999998</v>
      </c>
      <c r="G57" s="31">
        <v>-25766709.039999999</v>
      </c>
      <c r="H57" s="10"/>
      <c r="L57" s="31"/>
      <c r="M57" s="31"/>
    </row>
    <row r="58" spans="2:15">
      <c r="B58" s="10"/>
      <c r="C58" s="1" t="s">
        <v>70</v>
      </c>
      <c r="E58" s="11"/>
      <c r="F58" s="31"/>
      <c r="G58" s="31"/>
      <c r="H58" s="10"/>
      <c r="I58" s="6" t="s">
        <v>388</v>
      </c>
      <c r="K58" s="6"/>
      <c r="L58" s="32">
        <f>SUM(L51:L56)</f>
        <v>612729692.57000005</v>
      </c>
      <c r="M58" s="32">
        <f>SUM(M51:M56)</f>
        <v>560558191.31000006</v>
      </c>
    </row>
    <row r="59" spans="2:15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5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1648176966.55</v>
      </c>
      <c r="M60" s="32">
        <f>+M48+M58</f>
        <v>887447697.2700001</v>
      </c>
      <c r="O60" s="2"/>
    </row>
    <row r="61" spans="2:15">
      <c r="B61" s="10"/>
      <c r="E61" s="11"/>
      <c r="F61" s="31"/>
      <c r="G61" s="31"/>
      <c r="H61" s="10"/>
      <c r="L61" s="31"/>
      <c r="M61" s="31"/>
    </row>
    <row r="62" spans="2:15">
      <c r="B62" s="10"/>
      <c r="C62" s="6" t="s">
        <v>378</v>
      </c>
      <c r="E62" s="11"/>
      <c r="F62" s="32">
        <f>SUM(F52:F60)</f>
        <v>457702895.97999996</v>
      </c>
      <c r="G62" s="32">
        <f>SUM(G52:G60)</f>
        <v>364234769.74999994</v>
      </c>
      <c r="H62" s="10"/>
      <c r="I62" s="6" t="s">
        <v>116</v>
      </c>
      <c r="J62" s="6"/>
      <c r="K62" s="6"/>
      <c r="L62" s="31"/>
      <c r="M62" s="31"/>
    </row>
    <row r="63" spans="2:15">
      <c r="B63" s="10"/>
      <c r="E63" s="11"/>
      <c r="F63" s="31"/>
      <c r="G63" s="31"/>
      <c r="H63" s="10"/>
      <c r="L63" s="31"/>
      <c r="M63" s="31"/>
    </row>
    <row r="64" spans="2:15">
      <c r="B64" s="10"/>
      <c r="C64" s="6" t="s">
        <v>379</v>
      </c>
      <c r="D64" s="6"/>
      <c r="E64" s="18"/>
      <c r="F64" s="32">
        <f>+F49+F62</f>
        <v>1931692649.0699999</v>
      </c>
      <c r="G64" s="32">
        <f>+G49+G62</f>
        <v>1164653845.54</v>
      </c>
      <c r="H64" s="10"/>
      <c r="I64" s="6" t="s">
        <v>390</v>
      </c>
      <c r="L64" s="32">
        <f>SUM(L65:L67)</f>
        <v>-154860121.19</v>
      </c>
      <c r="M64" s="32">
        <f>SUM(M65:M67)</f>
        <v>-122635687.27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-190755394.69999999</v>
      </c>
      <c r="M65" s="31">
        <v>-110262493.81999999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17226.060000000001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35878047.450000003</v>
      </c>
      <c r="M67" s="31">
        <v>-12373193.449999999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438375803.76999998</v>
      </c>
      <c r="M68" s="32">
        <f>SUM(M69:M73)</f>
        <v>399841835.53999996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61525821.68</v>
      </c>
      <c r="M69" s="31">
        <v>102922351.65000001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407472332.08999997</v>
      </c>
      <c r="M70" s="31">
        <v>327541834.25999999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-30622350</v>
      </c>
      <c r="M72" s="31">
        <v>-30622350.370000001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283515682.57999998</v>
      </c>
      <c r="M77" s="32">
        <f>+M64+M68+M74</f>
        <v>277206148.26999998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1931692649.1299999</v>
      </c>
      <c r="M78" s="32">
        <f>+M60+M77</f>
        <v>1164653845.54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522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67"/>
      <c r="J91" s="267"/>
      <c r="K91" s="267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"/>
  <sheetViews>
    <sheetView topLeftCell="A13" zoomScale="130" zoomScaleNormal="130" workbookViewId="0">
      <selection activeCell="C27" sqref="C27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306" t="s">
        <v>396</v>
      </c>
      <c r="C1" s="306"/>
      <c r="D1" s="306"/>
      <c r="E1" s="306"/>
      <c r="F1" s="306"/>
      <c r="G1" s="306"/>
      <c r="H1" s="306"/>
      <c r="I1" s="306"/>
    </row>
    <row r="2" spans="1:12" ht="13.5" thickBot="1">
      <c r="A2" s="307" t="s">
        <v>525</v>
      </c>
      <c r="B2" s="308"/>
      <c r="C2" s="308"/>
      <c r="D2" s="308"/>
      <c r="E2" s="308"/>
      <c r="F2" s="308"/>
      <c r="G2" s="308"/>
      <c r="H2" s="308"/>
      <c r="I2" s="309"/>
    </row>
    <row r="3" spans="1:12" ht="13.5" thickBot="1">
      <c r="A3" s="310" t="s">
        <v>396</v>
      </c>
      <c r="B3" s="311"/>
      <c r="C3" s="311"/>
      <c r="D3" s="311"/>
      <c r="E3" s="311"/>
      <c r="F3" s="311"/>
      <c r="G3" s="311"/>
      <c r="H3" s="311"/>
      <c r="I3" s="312"/>
    </row>
    <row r="4" spans="1:12" ht="13.5" thickBot="1">
      <c r="A4" s="310" t="s">
        <v>543</v>
      </c>
      <c r="B4" s="311"/>
      <c r="C4" s="311"/>
      <c r="D4" s="311"/>
      <c r="E4" s="311"/>
      <c r="F4" s="311"/>
      <c r="G4" s="311"/>
      <c r="H4" s="311"/>
      <c r="I4" s="312"/>
    </row>
    <row r="5" spans="1:12" ht="13.5" thickBot="1">
      <c r="A5" s="310" t="s">
        <v>329</v>
      </c>
      <c r="B5" s="311"/>
      <c r="C5" s="311"/>
      <c r="D5" s="311"/>
      <c r="E5" s="311"/>
      <c r="F5" s="311"/>
      <c r="G5" s="311"/>
      <c r="H5" s="311"/>
      <c r="I5" s="312"/>
    </row>
    <row r="6" spans="1:12" ht="16.5">
      <c r="A6" s="302" t="s">
        <v>397</v>
      </c>
      <c r="B6" s="303"/>
      <c r="C6" s="298" t="s">
        <v>544</v>
      </c>
      <c r="D6" s="298" t="s">
        <v>398</v>
      </c>
      <c r="E6" s="298" t="s">
        <v>399</v>
      </c>
      <c r="F6" s="298" t="s">
        <v>400</v>
      </c>
      <c r="G6" s="212" t="s">
        <v>401</v>
      </c>
      <c r="H6" s="298" t="s">
        <v>402</v>
      </c>
      <c r="I6" s="298" t="s">
        <v>403</v>
      </c>
    </row>
    <row r="7" spans="1:12" ht="13.5" thickBot="1">
      <c r="A7" s="304"/>
      <c r="B7" s="305"/>
      <c r="C7" s="299"/>
      <c r="D7" s="299"/>
      <c r="E7" s="299"/>
      <c r="F7" s="299"/>
      <c r="G7" s="213" t="s">
        <v>404</v>
      </c>
      <c r="H7" s="299"/>
      <c r="I7" s="299"/>
    </row>
    <row r="8" spans="1:12">
      <c r="A8" s="300"/>
      <c r="B8" s="301"/>
      <c r="C8" s="92"/>
      <c r="D8" s="92"/>
      <c r="E8" s="92"/>
      <c r="F8" s="92"/>
      <c r="G8" s="92"/>
      <c r="H8" s="92"/>
      <c r="I8" s="92"/>
    </row>
    <row r="9" spans="1:12">
      <c r="A9" s="284" t="s">
        <v>405</v>
      </c>
      <c r="B9" s="285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84" t="s">
        <v>406</v>
      </c>
      <c r="B10" s="285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>
        <v>0</v>
      </c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84" t="s">
        <v>410</v>
      </c>
      <c r="B14" s="285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84" t="s">
        <v>414</v>
      </c>
      <c r="B21" s="285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84" t="s">
        <v>415</v>
      </c>
      <c r="B25" s="285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84"/>
      <c r="B26" s="285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84" t="s">
        <v>416</v>
      </c>
      <c r="B27" s="285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296"/>
      <c r="B28" s="297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84" t="s">
        <v>417</v>
      </c>
      <c r="B29" s="285"/>
      <c r="C29" s="123"/>
      <c r="D29" s="123"/>
      <c r="E29" s="123"/>
      <c r="F29" s="123"/>
      <c r="G29" s="123"/>
      <c r="H29" s="123"/>
      <c r="I29" s="124"/>
    </row>
    <row r="30" spans="1:12" ht="13.5" thickBot="1">
      <c r="A30" s="294"/>
      <c r="B30" s="295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286" t="s">
        <v>418</v>
      </c>
      <c r="B31" s="286"/>
      <c r="C31" s="286"/>
      <c r="D31" s="286"/>
      <c r="E31" s="286"/>
      <c r="F31" s="286"/>
      <c r="G31" s="286"/>
      <c r="H31" s="286"/>
      <c r="I31" s="286"/>
    </row>
    <row r="32" spans="1:12" ht="13.5" thickBot="1">
      <c r="A32" s="287" t="s">
        <v>419</v>
      </c>
      <c r="B32" s="287"/>
      <c r="C32" s="287"/>
      <c r="D32" s="287"/>
      <c r="E32" s="287"/>
      <c r="F32" s="287"/>
      <c r="G32" s="287"/>
      <c r="H32" s="287"/>
      <c r="I32" s="287"/>
    </row>
    <row r="33" spans="1:13">
      <c r="A33" s="288" t="s">
        <v>420</v>
      </c>
      <c r="B33" s="102" t="s">
        <v>421</v>
      </c>
      <c r="C33" s="102" t="s">
        <v>422</v>
      </c>
      <c r="D33" s="102" t="s">
        <v>423</v>
      </c>
      <c r="E33" s="291" t="s">
        <v>424</v>
      </c>
      <c r="F33" s="102" t="s">
        <v>425</v>
      </c>
    </row>
    <row r="34" spans="1:13">
      <c r="A34" s="289"/>
      <c r="B34" s="90" t="s">
        <v>426</v>
      </c>
      <c r="C34" s="90" t="s">
        <v>427</v>
      </c>
      <c r="D34" s="90" t="s">
        <v>428</v>
      </c>
      <c r="E34" s="292"/>
      <c r="F34" s="90" t="s">
        <v>429</v>
      </c>
    </row>
    <row r="35" spans="1:13" ht="13.5" thickBot="1">
      <c r="A35" s="290"/>
      <c r="B35" s="103"/>
      <c r="C35" s="91" t="s">
        <v>430</v>
      </c>
      <c r="D35" s="103"/>
      <c r="E35" s="293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283" t="s">
        <v>364</v>
      </c>
      <c r="B40" s="283"/>
      <c r="C40" s="283"/>
      <c r="D40" s="283"/>
      <c r="E40" s="283"/>
      <c r="F40" s="283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scale="90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tabSelected="1" zoomScale="130" zoomScaleNormal="130" workbookViewId="0">
      <selection activeCell="K8" sqref="K8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13" t="s">
        <v>435</v>
      </c>
      <c r="C1" s="313"/>
      <c r="D1" s="313"/>
      <c r="E1" s="313"/>
      <c r="F1" s="313"/>
      <c r="G1" s="313"/>
      <c r="H1" s="313"/>
      <c r="I1" s="313"/>
      <c r="J1" s="313"/>
      <c r="K1" s="313"/>
    </row>
    <row r="2" spans="1:11" ht="13.5" thickBot="1">
      <c r="A2" s="89"/>
    </row>
    <row r="3" spans="1:11" ht="13.5" thickBot="1">
      <c r="A3" s="314" t="s">
        <v>525</v>
      </c>
      <c r="B3" s="315"/>
      <c r="C3" s="315"/>
      <c r="D3" s="315"/>
      <c r="E3" s="315"/>
      <c r="F3" s="315"/>
      <c r="G3" s="315"/>
      <c r="H3" s="315"/>
      <c r="I3" s="315"/>
      <c r="J3" s="315"/>
      <c r="K3" s="316"/>
    </row>
    <row r="4" spans="1:11" ht="13.5" thickBot="1">
      <c r="A4" s="317" t="s">
        <v>436</v>
      </c>
      <c r="B4" s="318"/>
      <c r="C4" s="318"/>
      <c r="D4" s="318"/>
      <c r="E4" s="318"/>
      <c r="F4" s="318"/>
      <c r="G4" s="318"/>
      <c r="H4" s="318"/>
      <c r="I4" s="318"/>
      <c r="J4" s="318"/>
      <c r="K4" s="319"/>
    </row>
    <row r="5" spans="1:11" ht="13.5" thickBot="1">
      <c r="A5" s="317" t="s">
        <v>545</v>
      </c>
      <c r="B5" s="318"/>
      <c r="C5" s="318"/>
      <c r="D5" s="318"/>
      <c r="E5" s="318"/>
      <c r="F5" s="318"/>
      <c r="G5" s="318"/>
      <c r="H5" s="318"/>
      <c r="I5" s="318"/>
      <c r="J5" s="318"/>
      <c r="K5" s="319"/>
    </row>
    <row r="6" spans="1:11" ht="13.5" thickBot="1">
      <c r="A6" s="317" t="s">
        <v>329</v>
      </c>
      <c r="B6" s="318"/>
      <c r="C6" s="318"/>
      <c r="D6" s="318"/>
      <c r="E6" s="318"/>
      <c r="F6" s="318"/>
      <c r="G6" s="318"/>
      <c r="H6" s="318"/>
      <c r="I6" s="318"/>
      <c r="J6" s="318"/>
      <c r="K6" s="319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546</v>
      </c>
      <c r="J7" s="215" t="s">
        <v>547</v>
      </c>
      <c r="K7" s="215" t="s">
        <v>548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4" zoomScaleNormal="100" workbookViewId="0">
      <selection activeCell="D8" sqref="D8:G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2" t="s">
        <v>328</v>
      </c>
      <c r="E3" s="322"/>
      <c r="F3" s="322"/>
      <c r="G3" s="322"/>
    </row>
    <row r="4" spans="4:9" ht="15" customHeight="1"/>
    <row r="5" spans="4:9" ht="25.15" customHeight="1">
      <c r="D5" s="323" t="s">
        <v>514</v>
      </c>
      <c r="E5" s="324"/>
      <c r="F5" s="324"/>
      <c r="G5" s="325"/>
    </row>
    <row r="6" spans="4:9" ht="15" customHeight="1">
      <c r="D6" s="326" t="s">
        <v>328</v>
      </c>
      <c r="E6" s="327"/>
      <c r="F6" s="327"/>
      <c r="G6" s="328"/>
    </row>
    <row r="7" spans="4:9" ht="15" customHeight="1">
      <c r="D7" s="329" t="s">
        <v>530</v>
      </c>
      <c r="E7" s="330"/>
      <c r="F7" s="330"/>
      <c r="G7" s="331"/>
    </row>
    <row r="8" spans="4:9" ht="15" customHeight="1">
      <c r="D8" s="332" t="s">
        <v>329</v>
      </c>
      <c r="E8" s="333"/>
      <c r="F8" s="333"/>
      <c r="G8" s="334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2915209760.6999998</v>
      </c>
      <c r="F11" s="66">
        <f t="shared" ref="F11:G11" si="0">+F12+F13+F14</f>
        <v>580169689.42000008</v>
      </c>
      <c r="G11" s="66">
        <f t="shared" si="0"/>
        <v>485379939.28000003</v>
      </c>
      <c r="I11" s="54"/>
    </row>
    <row r="12" spans="4:9" ht="15" customHeight="1">
      <c r="D12" s="55" t="s">
        <v>332</v>
      </c>
      <c r="E12" s="67">
        <f>+E41</f>
        <v>1293520964.3499999</v>
      </c>
      <c r="F12" s="67">
        <f t="shared" ref="F12:G12" si="1">+F41</f>
        <v>290084844.71000004</v>
      </c>
      <c r="G12" s="67">
        <f t="shared" si="1"/>
        <v>242689969.64000002</v>
      </c>
      <c r="I12" s="54"/>
    </row>
    <row r="13" spans="4:9" ht="15" customHeight="1">
      <c r="D13" s="55" t="s">
        <v>333</v>
      </c>
      <c r="E13" s="68">
        <f>+E51</f>
        <v>164083916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1457604880.3499999</v>
      </c>
      <c r="F14" s="68">
        <f t="shared" ref="F14:G14" si="3">+F38</f>
        <v>290084844.71000004</v>
      </c>
      <c r="G14" s="68">
        <f t="shared" si="3"/>
        <v>242689969.64000002</v>
      </c>
    </row>
    <row r="15" spans="4:9" ht="15" customHeight="1">
      <c r="D15" s="53" t="s">
        <v>335</v>
      </c>
      <c r="E15" s="66">
        <f>+E16+E17</f>
        <v>1532057202.0100002</v>
      </c>
      <c r="F15" s="66">
        <f t="shared" ref="F15:G15" si="4">+F16+F17</f>
        <v>273092868.16000003</v>
      </c>
      <c r="G15" s="66">
        <f t="shared" si="4"/>
        <v>271950659.81999999</v>
      </c>
      <c r="I15" s="54"/>
    </row>
    <row r="16" spans="4:9" ht="15" customHeight="1">
      <c r="D16" s="55" t="s">
        <v>336</v>
      </c>
      <c r="E16" s="68">
        <f>+E45</f>
        <v>1367973286.0100002</v>
      </c>
      <c r="F16" s="68">
        <f t="shared" ref="F16:G16" si="5">+F45</f>
        <v>273092868.16000003</v>
      </c>
      <c r="G16" s="68">
        <f t="shared" si="5"/>
        <v>271950659.81999999</v>
      </c>
      <c r="I16" s="54"/>
    </row>
    <row r="17" spans="4:9" ht="15" customHeight="1">
      <c r="D17" s="55" t="s">
        <v>337</v>
      </c>
      <c r="E17" s="68">
        <f>+E55</f>
        <v>164083916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1383152558.6899996</v>
      </c>
      <c r="F21" s="66">
        <f t="shared" ref="F21" si="8">+F11-F15+F18</f>
        <v>307076821.26000005</v>
      </c>
      <c r="G21" s="66">
        <f>+G11-G15+G18</f>
        <v>213429279.46000004</v>
      </c>
      <c r="I21" s="54"/>
    </row>
    <row r="22" spans="4:9" ht="15" customHeight="1">
      <c r="D22" s="53" t="s">
        <v>342</v>
      </c>
      <c r="E22" s="66">
        <f>+E21-E38</f>
        <v>-74452321.660000324</v>
      </c>
      <c r="F22" s="66">
        <f t="shared" ref="F22:G22" si="9">+F21-F38</f>
        <v>16991976.550000012</v>
      </c>
      <c r="G22" s="66">
        <f t="shared" si="9"/>
        <v>-29260690.179999977</v>
      </c>
      <c r="I22" s="54"/>
    </row>
    <row r="23" spans="4:9" ht="15" customHeight="1">
      <c r="D23" s="56" t="s">
        <v>343</v>
      </c>
      <c r="E23" s="69">
        <f>+E22-E18</f>
        <v>-74452321.660000324</v>
      </c>
      <c r="F23" s="69">
        <f t="shared" ref="F23:G23" si="10">+F22-F18</f>
        <v>16991976.550000012</v>
      </c>
      <c r="G23" s="69">
        <f t="shared" si="10"/>
        <v>-29260690.179999977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0</v>
      </c>
      <c r="G26" s="66">
        <f t="shared" si="11"/>
        <v>0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0</v>
      </c>
      <c r="G27" s="68">
        <f>+'F6a. EAEPE OG'!H75-'F6a. EAEPE OG'!H76</f>
        <v>0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-74452321.660000324</v>
      </c>
      <c r="F29" s="69">
        <f t="shared" ref="F29:G29" si="12">+F23+F26</f>
        <v>16991976.550000012</v>
      </c>
      <c r="G29" s="69">
        <f t="shared" si="12"/>
        <v>-29260690.179999977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1457604880.3499999</v>
      </c>
      <c r="F32" s="72">
        <f t="shared" ref="F32:G32" si="13">+F33+F34</f>
        <v>290084844.71000004</v>
      </c>
      <c r="G32" s="72">
        <f t="shared" si="13"/>
        <v>242689969.64000002</v>
      </c>
    </row>
    <row r="33" spans="4:9" ht="15" customHeight="1">
      <c r="D33" s="59" t="s">
        <v>350</v>
      </c>
      <c r="E33" s="70">
        <f>+'F5. EAID'!B68</f>
        <v>1293520964.3499999</v>
      </c>
      <c r="F33" s="70">
        <f>+'F5. EAID'!E68</f>
        <v>290084844.71000004</v>
      </c>
      <c r="G33" s="70">
        <f>+'F5. EAID'!F68</f>
        <v>242689969.64000002</v>
      </c>
    </row>
    <row r="34" spans="4:9" ht="15" customHeight="1">
      <c r="D34" s="59" t="s">
        <v>351</v>
      </c>
      <c r="E34" s="70">
        <f>+'F5. EAID'!B69</f>
        <v>164083916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1457604880.3499999</v>
      </c>
      <c r="F38" s="73">
        <f t="shared" ref="F38:G38" si="16">+F32-F35</f>
        <v>290084844.71000004</v>
      </c>
      <c r="G38" s="73">
        <f t="shared" si="16"/>
        <v>242689969.64000002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1293520964.3499999</v>
      </c>
      <c r="F41" s="70">
        <f>+'F5. EAID'!E41</f>
        <v>290084844.71000004</v>
      </c>
      <c r="G41" s="70">
        <f>+'F5. EAID'!F41</f>
        <v>242689969.64000002</v>
      </c>
      <c r="I41" s="54"/>
    </row>
    <row r="42" spans="4:9" ht="15" customHeight="1">
      <c r="D42" s="61" t="s">
        <v>357</v>
      </c>
      <c r="E42" s="74">
        <f>+E43-E44</f>
        <v>1293520964.3499999</v>
      </c>
      <c r="F42" s="74">
        <f t="shared" ref="F42:G42" si="17">+F43-F44</f>
        <v>290084844.71000004</v>
      </c>
      <c r="G42" s="74">
        <f t="shared" si="17"/>
        <v>242689969.64000002</v>
      </c>
      <c r="I42" s="54"/>
    </row>
    <row r="43" spans="4:9" ht="15" customHeight="1">
      <c r="D43" s="59" t="s">
        <v>350</v>
      </c>
      <c r="E43" s="70">
        <f>+'F5. EAID'!B68</f>
        <v>1293520964.3499999</v>
      </c>
      <c r="F43" s="70">
        <f>+'F5. EAID'!E68</f>
        <v>290084844.71000004</v>
      </c>
      <c r="G43" s="70">
        <f>+'F5. EAID'!F68</f>
        <v>242689969.64000002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1367973286.0100002</v>
      </c>
      <c r="F45" s="70">
        <f>+'F6a. EAEPE OG'!G10-'F6a. EAEPE OG'!G76</f>
        <v>273092868.16000003</v>
      </c>
      <c r="G45" s="70">
        <f>+'F6a. EAEPE OG'!H10-'F6a. EAEPE OG'!H76</f>
        <v>271950659.81999999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1219068642.6899996</v>
      </c>
      <c r="F47" s="72">
        <f>+F41+F42-F45+F46</f>
        <v>307076821.26000005</v>
      </c>
      <c r="G47" s="72">
        <f>+G41+G42-G45+G46</f>
        <v>213429279.46000004</v>
      </c>
      <c r="I47" s="54"/>
    </row>
    <row r="48" spans="4:9" ht="15" customHeight="1">
      <c r="D48" s="60" t="s">
        <v>359</v>
      </c>
      <c r="E48" s="73">
        <f t="shared" ref="E48" si="19">+E47-E42</f>
        <v>-74452321.660000324</v>
      </c>
      <c r="F48" s="73">
        <f>+F47-F42</f>
        <v>16991976.550000012</v>
      </c>
      <c r="G48" s="73">
        <f t="shared" ref="G48" si="20">+G47-G42</f>
        <v>-29260690.179999977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164083916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164083916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164083916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164083916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164083916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0" t="s">
        <v>364</v>
      </c>
      <c r="E60" s="320"/>
      <c r="F60" s="320"/>
      <c r="G60" s="320"/>
      <c r="H60" s="62"/>
      <c r="I60" s="63"/>
    </row>
    <row r="61" spans="4:9">
      <c r="D61" s="320" t="s">
        <v>365</v>
      </c>
      <c r="E61" s="320"/>
      <c r="F61" s="320"/>
      <c r="G61" s="320"/>
      <c r="H61" s="321"/>
      <c r="I61" s="320"/>
    </row>
    <row r="62" spans="4:9" ht="15" customHeight="1">
      <c r="D62" t="s">
        <v>524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8"/>
  <sheetViews>
    <sheetView zoomScaleNormal="100" workbookViewId="0">
      <selection activeCell="B68" sqref="B68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6" width="16.42578125" bestFit="1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38" t="s">
        <v>258</v>
      </c>
      <c r="B1" s="338"/>
      <c r="C1" s="338"/>
      <c r="D1" s="338"/>
      <c r="E1" s="338"/>
      <c r="F1" s="338"/>
      <c r="G1" s="338"/>
    </row>
    <row r="2" spans="1:8" ht="15">
      <c r="A2" s="349" t="s">
        <v>525</v>
      </c>
      <c r="B2" s="350"/>
      <c r="C2" s="350"/>
      <c r="D2" s="350"/>
      <c r="E2" s="350"/>
      <c r="F2" s="350"/>
      <c r="G2" s="351"/>
    </row>
    <row r="3" spans="1:8" ht="15">
      <c r="A3" s="348" t="s">
        <v>259</v>
      </c>
      <c r="B3" s="346"/>
      <c r="C3" s="346"/>
      <c r="D3" s="346"/>
      <c r="E3" s="346"/>
      <c r="F3" s="346"/>
      <c r="G3" s="347"/>
    </row>
    <row r="4" spans="1:8" ht="15">
      <c r="A4" s="345" t="str">
        <f>+'F3. IAODF'!A5:K5</f>
        <v>Del 1 de enero al 31 de diciembre del 2023</v>
      </c>
      <c r="B4" s="346"/>
      <c r="C4" s="346"/>
      <c r="D4" s="346"/>
      <c r="E4" s="346"/>
      <c r="F4" s="346"/>
      <c r="G4" s="347"/>
    </row>
    <row r="5" spans="1:8" ht="15">
      <c r="A5" s="342" t="s">
        <v>4</v>
      </c>
      <c r="B5" s="343"/>
      <c r="C5" s="343"/>
      <c r="D5" s="343"/>
      <c r="E5" s="343"/>
      <c r="F5" s="343"/>
      <c r="G5" s="344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39" t="s">
        <v>260</v>
      </c>
      <c r="B7" s="341" t="s">
        <v>261</v>
      </c>
      <c r="C7" s="341"/>
      <c r="D7" s="341"/>
      <c r="E7" s="341"/>
      <c r="F7" s="341"/>
      <c r="G7" s="340" t="s">
        <v>262</v>
      </c>
    </row>
    <row r="8" spans="1:8" ht="30">
      <c r="A8" s="339"/>
      <c r="B8" s="223" t="s">
        <v>263</v>
      </c>
      <c r="C8" s="224" t="s">
        <v>151</v>
      </c>
      <c r="D8" s="223" t="s">
        <v>152</v>
      </c>
      <c r="E8" s="223" t="s">
        <v>153</v>
      </c>
      <c r="F8" s="223" t="s">
        <v>264</v>
      </c>
      <c r="G8" s="340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57">
        <v>873397819.79999995</v>
      </c>
      <c r="C11" s="257">
        <v>0</v>
      </c>
      <c r="D11" s="257">
        <f>+B11+C11</f>
        <v>873397819.79999995</v>
      </c>
      <c r="E11" s="257">
        <v>213121470.19</v>
      </c>
      <c r="F11" s="257">
        <v>170579468.18000001</v>
      </c>
      <c r="G11" s="257">
        <f>+F11-B11</f>
        <v>-702818351.61999989</v>
      </c>
      <c r="H11" s="64"/>
    </row>
    <row r="12" spans="1:8" ht="15">
      <c r="A12" s="76" t="s">
        <v>268</v>
      </c>
      <c r="B12" s="257">
        <v>0</v>
      </c>
      <c r="C12" s="257">
        <v>0</v>
      </c>
      <c r="D12" s="257">
        <f t="shared" ref="D12:D27" si="0">+B12+C12</f>
        <v>0</v>
      </c>
      <c r="E12" s="257">
        <v>0</v>
      </c>
      <c r="F12" s="257">
        <v>0</v>
      </c>
      <c r="G12" s="257">
        <f t="shared" ref="G12:G37" si="1">+F12-B12</f>
        <v>0</v>
      </c>
    </row>
    <row r="13" spans="1:8" ht="15">
      <c r="A13" s="76" t="s">
        <v>269</v>
      </c>
      <c r="B13" s="257">
        <v>0</v>
      </c>
      <c r="C13" s="257">
        <v>0</v>
      </c>
      <c r="D13" s="257">
        <f t="shared" si="0"/>
        <v>0</v>
      </c>
      <c r="E13" s="257">
        <v>0</v>
      </c>
      <c r="F13" s="257">
        <v>0</v>
      </c>
      <c r="G13" s="257">
        <f t="shared" si="1"/>
        <v>0</v>
      </c>
    </row>
    <row r="14" spans="1:8" ht="15">
      <c r="A14" s="76" t="s">
        <v>270</v>
      </c>
      <c r="B14" s="257">
        <v>2946730.29</v>
      </c>
      <c r="C14" s="257">
        <v>137623.78</v>
      </c>
      <c r="D14" s="257">
        <f t="shared" si="0"/>
        <v>3084354.07</v>
      </c>
      <c r="E14" s="257">
        <v>825701.9</v>
      </c>
      <c r="F14" s="257">
        <v>825701.9</v>
      </c>
      <c r="G14" s="257">
        <f>+F14-B14</f>
        <v>-2121028.39</v>
      </c>
    </row>
    <row r="15" spans="1:8" ht="15">
      <c r="A15" s="76" t="s">
        <v>271</v>
      </c>
      <c r="B15" s="257">
        <v>0</v>
      </c>
      <c r="C15" s="257">
        <v>0</v>
      </c>
      <c r="D15" s="257">
        <f t="shared" si="0"/>
        <v>0</v>
      </c>
      <c r="E15" s="257">
        <v>0</v>
      </c>
      <c r="F15" s="257">
        <v>0</v>
      </c>
      <c r="G15" s="257">
        <f t="shared" si="1"/>
        <v>0</v>
      </c>
    </row>
    <row r="16" spans="1:8" ht="15">
      <c r="A16" s="76" t="s">
        <v>272</v>
      </c>
      <c r="B16" s="257">
        <v>78238515.260000005</v>
      </c>
      <c r="C16" s="257">
        <v>9324.32</v>
      </c>
      <c r="D16" s="257">
        <f t="shared" si="0"/>
        <v>78247839.579999998</v>
      </c>
      <c r="E16" s="257">
        <v>7678148.5300000003</v>
      </c>
      <c r="F16" s="257">
        <v>2825275.47</v>
      </c>
      <c r="G16" s="257">
        <f>+F16-B16</f>
        <v>-75413239.790000007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33" t="s">
        <v>285</v>
      </c>
      <c r="B29" s="234">
        <f>+B30+B31+B32+B33+B34</f>
        <v>0</v>
      </c>
      <c r="C29" s="234">
        <f t="shared" ref="C29:F29" si="3">+C30+C31+C32+C33+C34</f>
        <v>0</v>
      </c>
      <c r="D29" s="234">
        <f t="shared" si="3"/>
        <v>0</v>
      </c>
      <c r="E29" s="234">
        <f t="shared" si="3"/>
        <v>0</v>
      </c>
      <c r="F29" s="234">
        <f t="shared" si="3"/>
        <v>0</v>
      </c>
      <c r="G29" s="82">
        <f t="shared" si="1"/>
        <v>0</v>
      </c>
      <c r="H29" s="235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82">
        <f>503021815-B52</f>
        <v>338937899</v>
      </c>
      <c r="C35" s="82">
        <v>0</v>
      </c>
      <c r="D35" s="82">
        <f>+B35+C35</f>
        <v>338937899</v>
      </c>
      <c r="E35" s="82">
        <v>68459524.090000004</v>
      </c>
      <c r="F35" s="82">
        <v>68459524.090000004</v>
      </c>
      <c r="G35" s="257">
        <f>+F35-B35</f>
        <v>-270478374.90999997</v>
      </c>
      <c r="H35" s="34"/>
      <c r="I35" s="34"/>
    </row>
    <row r="36" spans="1:9" ht="15">
      <c r="A36" s="76" t="s">
        <v>292</v>
      </c>
      <c r="B36" s="82">
        <v>0</v>
      </c>
      <c r="C36" s="82">
        <v>0</v>
      </c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1293520964.3499999</v>
      </c>
      <c r="C41" s="83">
        <f t="shared" ref="C41:F41" si="7">+C35+C29+C17+C16+C15+C14+C13+C12+C11</f>
        <v>146948.1</v>
      </c>
      <c r="D41" s="83">
        <f t="shared" si="7"/>
        <v>1293667912.4499998</v>
      </c>
      <c r="E41" s="83">
        <f t="shared" si="7"/>
        <v>290084844.71000004</v>
      </c>
      <c r="F41" s="83">
        <f t="shared" si="7"/>
        <v>242689969.64000002</v>
      </c>
      <c r="G41" s="82">
        <f>+G35+G29+G17+G16+G15+G14+G13+G12+G11</f>
        <v>-1050830994.7099998</v>
      </c>
      <c r="H41" s="34"/>
      <c r="I41" s="52"/>
    </row>
    <row r="42" spans="1:9" ht="15">
      <c r="A42" s="78" t="s">
        <v>298</v>
      </c>
      <c r="B42" s="222"/>
      <c r="C42" s="222"/>
      <c r="D42" s="222"/>
      <c r="E42" s="222"/>
      <c r="F42" s="222"/>
      <c r="G42" s="222"/>
      <c r="H42" s="259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ht="15">
      <c r="A44" s="76" t="s">
        <v>300</v>
      </c>
      <c r="B44" s="82">
        <f>+B45+B46+B47+B48+B49+B50+B51+B52</f>
        <v>164083916</v>
      </c>
      <c r="C44" s="82">
        <f t="shared" ref="C44:G44" si="8">+C45+C46+C47+C48+C49+C50+C51+C52</f>
        <v>0</v>
      </c>
      <c r="D44" s="82">
        <f t="shared" si="8"/>
        <v>164083916</v>
      </c>
      <c r="E44" s="82">
        <f t="shared" si="8"/>
        <v>0</v>
      </c>
      <c r="F44" s="82">
        <f t="shared" si="8"/>
        <v>0</v>
      </c>
      <c r="G44" s="82">
        <f t="shared" si="8"/>
        <v>-164083916</v>
      </c>
      <c r="H44" s="34"/>
      <c r="I44" s="34"/>
    </row>
    <row r="45" spans="1:9" ht="15">
      <c r="A45" s="77" t="s">
        <v>301</v>
      </c>
      <c r="B45" s="82">
        <v>0</v>
      </c>
      <c r="C45" s="82">
        <v>0</v>
      </c>
      <c r="D45" s="82">
        <f>+B45+C45</f>
        <v>0</v>
      </c>
      <c r="E45" s="82">
        <v>0</v>
      </c>
      <c r="F45" s="82">
        <v>0</v>
      </c>
      <c r="G45" s="257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57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57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57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57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57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57">
        <f t="shared" si="9"/>
        <v>0</v>
      </c>
      <c r="H51" s="34"/>
      <c r="I51" s="34"/>
    </row>
    <row r="52" spans="1:9" ht="15">
      <c r="A52" s="77" t="s">
        <v>308</v>
      </c>
      <c r="B52" s="82">
        <v>164083916</v>
      </c>
      <c r="C52" s="82">
        <v>0</v>
      </c>
      <c r="D52" s="82">
        <f>+B52+C52</f>
        <v>164083916</v>
      </c>
      <c r="E52" s="82">
        <v>0</v>
      </c>
      <c r="F52" s="82">
        <v>0</v>
      </c>
      <c r="G52" s="257">
        <f t="shared" si="9"/>
        <v>-164083916</v>
      </c>
      <c r="H52" s="34"/>
      <c r="I52" s="34"/>
    </row>
    <row r="53" spans="1:9" ht="15">
      <c r="A53" s="76" t="s">
        <v>309</v>
      </c>
      <c r="B53" s="82">
        <f>+B54+B55+B56+B57</f>
        <v>0</v>
      </c>
      <c r="C53" s="82">
        <f t="shared" ref="C53:F53" si="11">+C54+C55+C56+C57</f>
        <v>0</v>
      </c>
      <c r="D53" s="82">
        <f t="shared" si="11"/>
        <v>0</v>
      </c>
      <c r="E53" s="82">
        <f t="shared" si="11"/>
        <v>0</v>
      </c>
      <c r="F53" s="82">
        <f t="shared" si="11"/>
        <v>0</v>
      </c>
      <c r="G53" s="257">
        <f t="shared" si="9"/>
        <v>0</v>
      </c>
      <c r="H53" s="34"/>
      <c r="I53" s="34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57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57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57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57">
        <f t="shared" si="9"/>
        <v>0</v>
      </c>
      <c r="H57" s="34"/>
      <c r="I57" s="34"/>
    </row>
    <row r="58" spans="1:9" ht="15">
      <c r="A58" s="76" t="s">
        <v>314</v>
      </c>
      <c r="B58" s="82">
        <f>+B59+B60</f>
        <v>0</v>
      </c>
      <c r="C58" s="82">
        <f t="shared" ref="C58:F58" si="13">+C59+C60</f>
        <v>0</v>
      </c>
      <c r="D58" s="82">
        <f t="shared" si="13"/>
        <v>0</v>
      </c>
      <c r="E58" s="82">
        <f t="shared" si="13"/>
        <v>0</v>
      </c>
      <c r="F58" s="82">
        <f t="shared" si="13"/>
        <v>0</v>
      </c>
      <c r="G58" s="257">
        <f t="shared" si="9"/>
        <v>0</v>
      </c>
      <c r="H58" s="34"/>
      <c r="I58" s="34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57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57">
        <f t="shared" si="9"/>
        <v>0</v>
      </c>
      <c r="H60" s="34"/>
      <c r="I60" s="34"/>
    </row>
    <row r="61" spans="1:9" ht="15">
      <c r="A61" s="76" t="s">
        <v>317</v>
      </c>
      <c r="B61" s="82">
        <v>0</v>
      </c>
      <c r="C61" s="82">
        <v>0</v>
      </c>
      <c r="D61" s="82">
        <f t="shared" si="12"/>
        <v>0</v>
      </c>
      <c r="E61" s="82">
        <v>0</v>
      </c>
      <c r="F61" s="82">
        <v>0</v>
      </c>
      <c r="G61" s="257">
        <f t="shared" si="9"/>
        <v>0</v>
      </c>
      <c r="H61" s="34"/>
      <c r="I61" s="34"/>
    </row>
    <row r="62" spans="1:9" ht="15">
      <c r="A62" s="76" t="s">
        <v>318</v>
      </c>
      <c r="B62" s="82">
        <v>0</v>
      </c>
      <c r="C62" s="82">
        <v>0</v>
      </c>
      <c r="D62" s="82">
        <f t="shared" si="12"/>
        <v>0</v>
      </c>
      <c r="E62" s="82">
        <v>0</v>
      </c>
      <c r="F62" s="82">
        <v>0</v>
      </c>
      <c r="G62" s="257">
        <f t="shared" si="9"/>
        <v>0</v>
      </c>
      <c r="H62" s="34"/>
      <c r="I62" s="34"/>
    </row>
    <row r="63" spans="1:9" s="247" customFormat="1" ht="15">
      <c r="A63" s="78" t="s">
        <v>319</v>
      </c>
      <c r="B63" s="83">
        <f>+B44+B53+B58+B61+B62</f>
        <v>164083916</v>
      </c>
      <c r="C63" s="83">
        <f t="shared" ref="C63:G63" si="14">+C44+C53+C58+C61+C62</f>
        <v>0</v>
      </c>
      <c r="D63" s="83">
        <f t="shared" si="14"/>
        <v>164083916</v>
      </c>
      <c r="E63" s="83">
        <f t="shared" si="14"/>
        <v>0</v>
      </c>
      <c r="F63" s="83">
        <f t="shared" si="14"/>
        <v>0</v>
      </c>
      <c r="G63" s="83">
        <f t="shared" si="14"/>
        <v>-164083916</v>
      </c>
      <c r="H63" s="38"/>
      <c r="I63" s="248"/>
    </row>
    <row r="64" spans="1:9" ht="15">
      <c r="A64" s="78" t="s">
        <v>320</v>
      </c>
      <c r="B64" s="82">
        <f>+B65</f>
        <v>0</v>
      </c>
      <c r="C64" s="82">
        <f t="shared" ref="C64:G64" si="15">+C65</f>
        <v>0</v>
      </c>
      <c r="D64" s="82">
        <f t="shared" si="15"/>
        <v>0</v>
      </c>
      <c r="E64" s="82">
        <f t="shared" si="15"/>
        <v>0</v>
      </c>
      <c r="F64" s="82">
        <f t="shared" si="15"/>
        <v>0</v>
      </c>
      <c r="G64" s="82">
        <f t="shared" si="15"/>
        <v>0</v>
      </c>
      <c r="H64" s="34"/>
      <c r="I64" s="52"/>
    </row>
    <row r="65" spans="1:9" ht="15">
      <c r="A65" s="76" t="s">
        <v>321</v>
      </c>
      <c r="B65" s="82">
        <v>0</v>
      </c>
      <c r="C65" s="82">
        <v>0</v>
      </c>
      <c r="D65" s="82">
        <f t="shared" si="12"/>
        <v>0</v>
      </c>
      <c r="E65" s="82">
        <v>0</v>
      </c>
      <c r="F65" s="82">
        <v>0</v>
      </c>
      <c r="G65" s="82">
        <f t="shared" ref="G65:G67" si="16">+F65-D65</f>
        <v>0</v>
      </c>
      <c r="H65" s="34"/>
      <c r="I65" s="34"/>
    </row>
    <row r="66" spans="1:9" ht="15">
      <c r="A66" s="78" t="s">
        <v>322</v>
      </c>
      <c r="B66" s="82">
        <f>+B41+B63+B64</f>
        <v>1457604880.3499999</v>
      </c>
      <c r="C66" s="82">
        <f>+C41+C63+C64</f>
        <v>146948.1</v>
      </c>
      <c r="D66" s="82">
        <f t="shared" ref="D66:G66" si="17">+D41+D63+D64</f>
        <v>1457751828.4499998</v>
      </c>
      <c r="E66" s="82">
        <f t="shared" si="17"/>
        <v>290084844.71000004</v>
      </c>
      <c r="F66" s="82">
        <f t="shared" si="17"/>
        <v>242689969.64000002</v>
      </c>
      <c r="G66" s="82">
        <f t="shared" si="17"/>
        <v>-1214914910.7099998</v>
      </c>
      <c r="H66" s="34"/>
      <c r="I66" s="52"/>
    </row>
    <row r="67" spans="1:9" ht="15">
      <c r="A67" s="80" t="s">
        <v>323</v>
      </c>
      <c r="B67" s="82">
        <v>0</v>
      </c>
      <c r="C67" s="82">
        <v>0</v>
      </c>
      <c r="D67" s="82">
        <f t="shared" si="12"/>
        <v>0</v>
      </c>
      <c r="E67" s="82">
        <v>0</v>
      </c>
      <c r="F67" s="82">
        <v>0</v>
      </c>
      <c r="G67" s="82">
        <f t="shared" si="16"/>
        <v>0</v>
      </c>
      <c r="H67" s="34"/>
      <c r="I67" s="52"/>
    </row>
    <row r="68" spans="1:9" s="252" customFormat="1" ht="15">
      <c r="A68" s="249" t="s">
        <v>324</v>
      </c>
      <c r="B68" s="250">
        <f>+B41</f>
        <v>1293520964.3499999</v>
      </c>
      <c r="C68" s="250">
        <f t="shared" ref="C68:F68" si="18">+C41</f>
        <v>146948.1</v>
      </c>
      <c r="D68" s="250">
        <f t="shared" si="18"/>
        <v>1293667912.4499998</v>
      </c>
      <c r="E68" s="250">
        <f t="shared" si="18"/>
        <v>290084844.71000004</v>
      </c>
      <c r="F68" s="250">
        <f t="shared" si="18"/>
        <v>242689969.64000002</v>
      </c>
      <c r="G68" s="250">
        <f>+G41</f>
        <v>-1050830994.7099998</v>
      </c>
      <c r="H68" s="251"/>
      <c r="I68" s="251"/>
    </row>
    <row r="69" spans="1:9" s="252" customFormat="1" ht="15">
      <c r="A69" s="249" t="s">
        <v>325</v>
      </c>
      <c r="B69" s="250">
        <f>+B63</f>
        <v>164083916</v>
      </c>
      <c r="C69" s="250">
        <f>+C63</f>
        <v>0</v>
      </c>
      <c r="D69" s="250">
        <f t="shared" si="12"/>
        <v>164083916</v>
      </c>
      <c r="E69" s="250">
        <f>+E63</f>
        <v>0</v>
      </c>
      <c r="F69" s="250">
        <f>+F63</f>
        <v>0</v>
      </c>
      <c r="G69" s="250">
        <f>+F69-B69</f>
        <v>-164083916</v>
      </c>
      <c r="H69" s="251"/>
      <c r="I69" s="251"/>
    </row>
    <row r="70" spans="1:9" s="252" customFormat="1" ht="15">
      <c r="A70" s="253" t="s">
        <v>326</v>
      </c>
      <c r="B70" s="254">
        <f>+B68+B69</f>
        <v>1457604880.3499999</v>
      </c>
      <c r="C70" s="254">
        <f t="shared" ref="C70:G70" si="19">+C68+C69</f>
        <v>146948.1</v>
      </c>
      <c r="D70" s="254">
        <f t="shared" si="19"/>
        <v>1457751828.4499998</v>
      </c>
      <c r="E70" s="254">
        <f t="shared" si="19"/>
        <v>290084844.71000004</v>
      </c>
      <c r="F70" s="254">
        <f t="shared" si="19"/>
        <v>242689969.64000002</v>
      </c>
      <c r="G70" s="254">
        <f t="shared" si="19"/>
        <v>-1214914910.7099998</v>
      </c>
      <c r="H70" s="251"/>
      <c r="I70" s="251"/>
    </row>
    <row r="71" spans="1:9" ht="29.25" customHeight="1">
      <c r="A71" s="336" t="s">
        <v>327</v>
      </c>
      <c r="B71" s="336"/>
      <c r="C71" s="336"/>
      <c r="D71" s="336"/>
      <c r="E71" s="336"/>
      <c r="F71" s="336"/>
      <c r="G71" s="336"/>
      <c r="H71" s="34"/>
      <c r="I71" s="52"/>
    </row>
    <row r="72" spans="1:9" ht="15">
      <c r="A72" s="337" t="s">
        <v>521</v>
      </c>
      <c r="B72" s="336"/>
      <c r="C72" s="336"/>
      <c r="D72" s="336"/>
      <c r="E72" s="336"/>
      <c r="F72" s="336"/>
      <c r="G72" s="336"/>
    </row>
    <row r="73" spans="1:9" ht="27.75" customHeight="1">
      <c r="A73" s="335" t="s">
        <v>523</v>
      </c>
      <c r="B73" s="336"/>
      <c r="C73" s="336"/>
      <c r="D73" s="336"/>
      <c r="E73" s="336"/>
      <c r="F73" s="336"/>
      <c r="G73" s="336"/>
    </row>
    <row r="78" spans="1:9">
      <c r="C78" s="258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1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topLeftCell="C51" zoomScale="110" zoomScaleNormal="110" workbookViewId="0">
      <selection activeCell="D45" sqref="D45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2" t="s">
        <v>525</v>
      </c>
      <c r="C2" s="353"/>
      <c r="D2" s="353"/>
      <c r="E2" s="353"/>
      <c r="F2" s="353"/>
      <c r="G2" s="353"/>
      <c r="H2" s="353"/>
      <c r="I2" s="354"/>
    </row>
    <row r="3" spans="1:9" ht="15">
      <c r="A3" s="34"/>
      <c r="B3" s="355" t="s">
        <v>366</v>
      </c>
      <c r="C3" s="356"/>
      <c r="D3" s="356"/>
      <c r="E3" s="356"/>
      <c r="F3" s="356"/>
      <c r="G3" s="356"/>
      <c r="H3" s="356"/>
      <c r="I3" s="357"/>
    </row>
    <row r="4" spans="1:9" ht="15">
      <c r="A4" s="34"/>
      <c r="B4" s="358" t="s">
        <v>367</v>
      </c>
      <c r="C4" s="359"/>
      <c r="D4" s="359"/>
      <c r="E4" s="359"/>
      <c r="F4" s="359"/>
      <c r="G4" s="359"/>
      <c r="H4" s="359"/>
      <c r="I4" s="360"/>
    </row>
    <row r="5" spans="1:9" ht="15">
      <c r="A5" s="34"/>
      <c r="B5" s="361" t="s">
        <v>531</v>
      </c>
      <c r="C5" s="362"/>
      <c r="D5" s="362"/>
      <c r="E5" s="362"/>
      <c r="F5" s="362"/>
      <c r="G5" s="362"/>
      <c r="H5" s="362"/>
      <c r="I5" s="363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64" t="s">
        <v>128</v>
      </c>
      <c r="C7" s="365"/>
      <c r="D7" s="370"/>
      <c r="E7" s="370"/>
      <c r="F7" s="370"/>
      <c r="G7" s="370"/>
      <c r="H7" s="371"/>
      <c r="I7" s="372" t="s">
        <v>149</v>
      </c>
    </row>
    <row r="8" spans="1:9" ht="30">
      <c r="A8" s="34"/>
      <c r="B8" s="366"/>
      <c r="C8" s="367"/>
      <c r="D8" s="225" t="s">
        <v>150</v>
      </c>
      <c r="E8" s="226" t="s">
        <v>151</v>
      </c>
      <c r="F8" s="225" t="s">
        <v>152</v>
      </c>
      <c r="G8" s="225" t="s">
        <v>153</v>
      </c>
      <c r="H8" s="225" t="s">
        <v>154</v>
      </c>
      <c r="I8" s="373"/>
    </row>
    <row r="9" spans="1:9" ht="15">
      <c r="A9" s="34"/>
      <c r="B9" s="368"/>
      <c r="C9" s="369"/>
      <c r="D9" s="225">
        <v>1</v>
      </c>
      <c r="E9" s="226">
        <v>2</v>
      </c>
      <c r="F9" s="225" t="s">
        <v>155</v>
      </c>
      <c r="G9" s="225">
        <v>4</v>
      </c>
      <c r="H9" s="225">
        <v>5</v>
      </c>
      <c r="I9" s="22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1367973286.0100002</v>
      </c>
      <c r="E10" s="37">
        <f t="shared" ref="E10:I10" si="0">+E11+E19+E29+E39+E49+E59+E63+E71+E75</f>
        <v>12161739.609999999</v>
      </c>
      <c r="F10" s="37">
        <f t="shared" si="0"/>
        <v>1380135025.6200001</v>
      </c>
      <c r="G10" s="37">
        <f t="shared" si="0"/>
        <v>273092868.16000003</v>
      </c>
      <c r="H10" s="37">
        <f t="shared" si="0"/>
        <v>271950659.81999999</v>
      </c>
      <c r="I10" s="37">
        <f t="shared" si="0"/>
        <v>1107042157.46</v>
      </c>
    </row>
    <row r="11" spans="1:9" ht="15">
      <c r="A11" s="38"/>
      <c r="B11" s="39" t="s">
        <v>221</v>
      </c>
      <c r="C11" s="40"/>
      <c r="D11" s="41">
        <f>SUM(D12:D18)</f>
        <v>58160430.709999993</v>
      </c>
      <c r="E11" s="41">
        <f t="shared" ref="E11:I11" si="1">SUM(E12:E18)</f>
        <v>0</v>
      </c>
      <c r="F11" s="41">
        <f t="shared" si="1"/>
        <v>58160430.709999993</v>
      </c>
      <c r="G11" s="41">
        <f t="shared" si="1"/>
        <v>11272803.629999999</v>
      </c>
      <c r="H11" s="41">
        <f t="shared" si="1"/>
        <v>10149821.609999998</v>
      </c>
      <c r="I11" s="41">
        <f t="shared" si="1"/>
        <v>46887627.079999998</v>
      </c>
    </row>
    <row r="12" spans="1:9" ht="15">
      <c r="A12" s="34"/>
      <c r="B12" s="50" t="s">
        <v>6</v>
      </c>
      <c r="C12" s="42" t="s">
        <v>157</v>
      </c>
      <c r="D12" s="71">
        <v>30090670.199999999</v>
      </c>
      <c r="E12" s="71">
        <v>0</v>
      </c>
      <c r="F12" s="71">
        <f>+D12+E12</f>
        <v>30090670.199999999</v>
      </c>
      <c r="G12" s="71">
        <v>7079153.2699999996</v>
      </c>
      <c r="H12" s="71">
        <v>7079153.2699999996</v>
      </c>
      <c r="I12" s="71">
        <f>+F12-G12</f>
        <v>23011516.93</v>
      </c>
    </row>
    <row r="13" spans="1:9" ht="15">
      <c r="A13" s="34"/>
      <c r="B13" s="50" t="s">
        <v>7</v>
      </c>
      <c r="C13" s="42" t="s">
        <v>158</v>
      </c>
      <c r="D13" s="71">
        <v>468756.12</v>
      </c>
      <c r="E13" s="71">
        <v>0</v>
      </c>
      <c r="F13" s="71">
        <f t="shared" ref="F13:F18" si="2">+D13+E13</f>
        <v>468756.12</v>
      </c>
      <c r="G13" s="71">
        <v>0</v>
      </c>
      <c r="H13" s="71">
        <v>0</v>
      </c>
      <c r="I13" s="71">
        <f t="shared" ref="I13:I18" si="3">+F13-G13</f>
        <v>468756.12</v>
      </c>
    </row>
    <row r="14" spans="1:9" ht="15">
      <c r="A14" s="34"/>
      <c r="B14" s="50" t="s">
        <v>8</v>
      </c>
      <c r="C14" s="42" t="s">
        <v>159</v>
      </c>
      <c r="D14" s="71">
        <v>8721028.4100000001</v>
      </c>
      <c r="E14" s="71">
        <v>0</v>
      </c>
      <c r="F14" s="71">
        <f t="shared" si="2"/>
        <v>8721028.4100000001</v>
      </c>
      <c r="G14" s="71">
        <v>1806005.82</v>
      </c>
      <c r="H14" s="71">
        <v>683023.8</v>
      </c>
      <c r="I14" s="71">
        <f t="shared" si="3"/>
        <v>6915022.5899999999</v>
      </c>
    </row>
    <row r="15" spans="1:9" ht="15">
      <c r="A15" s="34"/>
      <c r="B15" s="50" t="s">
        <v>9</v>
      </c>
      <c r="C15" s="42" t="s">
        <v>160</v>
      </c>
      <c r="D15" s="71">
        <v>9715863.4100000001</v>
      </c>
      <c r="E15" s="71">
        <v>0</v>
      </c>
      <c r="F15" s="71">
        <f t="shared" si="2"/>
        <v>9715863.4100000001</v>
      </c>
      <c r="G15" s="71">
        <v>1004193.48</v>
      </c>
      <c r="H15" s="71">
        <v>1004193.48</v>
      </c>
      <c r="I15" s="71">
        <f t="shared" si="3"/>
        <v>8711669.9299999997</v>
      </c>
    </row>
    <row r="16" spans="1:9" ht="15">
      <c r="A16" s="34"/>
      <c r="B16" s="50" t="s">
        <v>10</v>
      </c>
      <c r="C16" s="42" t="s">
        <v>161</v>
      </c>
      <c r="D16" s="71">
        <v>5614559.2599999998</v>
      </c>
      <c r="E16" s="71">
        <v>0</v>
      </c>
      <c r="F16" s="71">
        <f t="shared" si="2"/>
        <v>5614559.2599999998</v>
      </c>
      <c r="G16" s="71">
        <v>937153.36</v>
      </c>
      <c r="H16" s="71">
        <v>937153.36</v>
      </c>
      <c r="I16" s="71">
        <f t="shared" si="3"/>
        <v>4677405.8999999994</v>
      </c>
    </row>
    <row r="17" spans="1:9" ht="15">
      <c r="A17" s="34"/>
      <c r="B17" s="50" t="s">
        <v>11</v>
      </c>
      <c r="C17" s="42" t="s">
        <v>162</v>
      </c>
      <c r="D17" s="71">
        <v>423877.62</v>
      </c>
      <c r="E17" s="71">
        <v>0</v>
      </c>
      <c r="F17" s="71">
        <f t="shared" si="2"/>
        <v>423877.62</v>
      </c>
      <c r="G17" s="71">
        <v>0</v>
      </c>
      <c r="H17" s="71">
        <v>0</v>
      </c>
      <c r="I17" s="71">
        <f t="shared" si="3"/>
        <v>423877.62</v>
      </c>
    </row>
    <row r="18" spans="1:9" ht="15">
      <c r="A18" s="34"/>
      <c r="B18" s="50" t="s">
        <v>12</v>
      </c>
      <c r="C18" s="42" t="s">
        <v>163</v>
      </c>
      <c r="D18" s="71">
        <v>3125675.69</v>
      </c>
      <c r="E18" s="71">
        <v>0</v>
      </c>
      <c r="F18" s="71">
        <f t="shared" si="2"/>
        <v>3125675.69</v>
      </c>
      <c r="G18" s="71">
        <v>446297.7</v>
      </c>
      <c r="H18" s="71">
        <v>446297.7</v>
      </c>
      <c r="I18" s="71">
        <f t="shared" si="3"/>
        <v>2679377.9899999998</v>
      </c>
    </row>
    <row r="19" spans="1:9" ht="15">
      <c r="A19" s="38"/>
      <c r="B19" s="43" t="s">
        <v>229</v>
      </c>
      <c r="C19" s="44"/>
      <c r="D19" s="202">
        <f>SUM(D20:D28)</f>
        <v>20776521.349999998</v>
      </c>
      <c r="E19" s="202">
        <f t="shared" ref="E19:I19" si="4">SUM(E20:E28)</f>
        <v>3200</v>
      </c>
      <c r="F19" s="202">
        <f t="shared" si="4"/>
        <v>20779721.349999998</v>
      </c>
      <c r="G19" s="202">
        <f t="shared" si="4"/>
        <v>3281247.4500000007</v>
      </c>
      <c r="H19" s="202">
        <f t="shared" si="4"/>
        <v>3270504.1600000006</v>
      </c>
      <c r="I19" s="202">
        <f t="shared" si="4"/>
        <v>17498473.900000002</v>
      </c>
    </row>
    <row r="20" spans="1:9" ht="15">
      <c r="A20" s="34"/>
      <c r="B20" s="50" t="s">
        <v>13</v>
      </c>
      <c r="C20" s="42" t="s">
        <v>164</v>
      </c>
      <c r="D20" s="71">
        <v>1474899.03</v>
      </c>
      <c r="E20" s="71">
        <v>-1000</v>
      </c>
      <c r="F20" s="71">
        <f t="shared" ref="F20:F28" si="5">+D20+E20</f>
        <v>1473899.03</v>
      </c>
      <c r="G20" s="71">
        <v>98260.33</v>
      </c>
      <c r="H20" s="71">
        <v>89997.98</v>
      </c>
      <c r="I20" s="71">
        <f>+F20-G20</f>
        <v>1375638.7</v>
      </c>
    </row>
    <row r="21" spans="1:9" ht="15">
      <c r="A21" s="34"/>
      <c r="B21" s="50" t="s">
        <v>14</v>
      </c>
      <c r="C21" s="42" t="s">
        <v>165</v>
      </c>
      <c r="D21" s="71">
        <v>359287.92</v>
      </c>
      <c r="E21" s="71">
        <v>0</v>
      </c>
      <c r="F21" s="71">
        <f t="shared" si="5"/>
        <v>359287.92</v>
      </c>
      <c r="G21" s="71">
        <v>24311.64</v>
      </c>
      <c r="H21" s="71">
        <v>24311.64</v>
      </c>
      <c r="I21" s="71">
        <f t="shared" ref="I21:I38" si="6">+F21-G21</f>
        <v>334976.27999999997</v>
      </c>
    </row>
    <row r="22" spans="1:9" ht="15">
      <c r="A22" s="34"/>
      <c r="B22" s="50" t="s">
        <v>15</v>
      </c>
      <c r="C22" s="42" t="s">
        <v>166</v>
      </c>
      <c r="D22" s="71">
        <v>16752000</v>
      </c>
      <c r="E22" s="71">
        <v>0</v>
      </c>
      <c r="F22" s="71">
        <f t="shared" si="5"/>
        <v>16752000</v>
      </c>
      <c r="G22" s="71">
        <v>3091370.24</v>
      </c>
      <c r="H22" s="71">
        <v>3091370.24</v>
      </c>
      <c r="I22" s="71">
        <f t="shared" si="6"/>
        <v>13660629.76</v>
      </c>
    </row>
    <row r="23" spans="1:9" ht="15">
      <c r="A23" s="34"/>
      <c r="B23" s="50" t="s">
        <v>16</v>
      </c>
      <c r="C23" s="42" t="s">
        <v>167</v>
      </c>
      <c r="D23" s="71">
        <v>566479.44999999995</v>
      </c>
      <c r="E23" s="71">
        <v>-700</v>
      </c>
      <c r="F23" s="71">
        <f t="shared" si="5"/>
        <v>565779.44999999995</v>
      </c>
      <c r="G23" s="71">
        <v>9713.6200000000008</v>
      </c>
      <c r="H23" s="71">
        <v>9239.48</v>
      </c>
      <c r="I23" s="71">
        <f t="shared" si="6"/>
        <v>556065.82999999996</v>
      </c>
    </row>
    <row r="24" spans="1:9" ht="15">
      <c r="A24" s="34"/>
      <c r="B24" s="50" t="s">
        <v>17</v>
      </c>
      <c r="C24" s="42" t="s">
        <v>168</v>
      </c>
      <c r="D24" s="71">
        <v>188000</v>
      </c>
      <c r="E24" s="71">
        <v>0</v>
      </c>
      <c r="F24" s="71">
        <f t="shared" si="5"/>
        <v>188000</v>
      </c>
      <c r="G24" s="71">
        <v>813.32</v>
      </c>
      <c r="H24" s="71">
        <v>813.32</v>
      </c>
      <c r="I24" s="71">
        <f t="shared" si="6"/>
        <v>187186.68</v>
      </c>
    </row>
    <row r="25" spans="1:9" ht="15">
      <c r="A25" s="34"/>
      <c r="B25" s="50" t="s">
        <v>18</v>
      </c>
      <c r="C25" s="42" t="s">
        <v>169</v>
      </c>
      <c r="D25" s="71">
        <v>486260</v>
      </c>
      <c r="E25" s="71">
        <v>0</v>
      </c>
      <c r="F25" s="71">
        <f t="shared" si="5"/>
        <v>486260</v>
      </c>
      <c r="G25" s="71">
        <v>45297.35</v>
      </c>
      <c r="H25" s="71">
        <v>45297.35</v>
      </c>
      <c r="I25" s="71">
        <f t="shared" si="6"/>
        <v>440962.65</v>
      </c>
    </row>
    <row r="26" spans="1:9" ht="15">
      <c r="A26" s="34"/>
      <c r="B26" s="50" t="s">
        <v>61</v>
      </c>
      <c r="C26" s="42" t="s">
        <v>170</v>
      </c>
      <c r="D26" s="71">
        <v>385755.54</v>
      </c>
      <c r="E26" s="71">
        <v>0</v>
      </c>
      <c r="F26" s="71">
        <f t="shared" si="5"/>
        <v>385755.54</v>
      </c>
      <c r="G26" s="71">
        <v>1079.52</v>
      </c>
      <c r="H26" s="71">
        <v>1032.72</v>
      </c>
      <c r="I26" s="71">
        <f t="shared" si="6"/>
        <v>384676.01999999996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563839.41</v>
      </c>
      <c r="E28" s="71">
        <v>4900</v>
      </c>
      <c r="F28" s="71">
        <f t="shared" si="5"/>
        <v>568739.41</v>
      </c>
      <c r="G28" s="71">
        <v>10401.43</v>
      </c>
      <c r="H28" s="71">
        <v>8441.43</v>
      </c>
      <c r="I28" s="71">
        <f t="shared" si="6"/>
        <v>558337.98</v>
      </c>
    </row>
    <row r="29" spans="1:9" ht="15">
      <c r="A29" s="38"/>
      <c r="B29" s="43" t="s">
        <v>230</v>
      </c>
      <c r="C29" s="44"/>
      <c r="D29" s="202">
        <f>SUM(D30:D38)</f>
        <v>10019343.889999999</v>
      </c>
      <c r="E29" s="202">
        <f t="shared" ref="E29:I29" si="7">SUM(E30:E38)</f>
        <v>73940</v>
      </c>
      <c r="F29" s="202">
        <f t="shared" si="7"/>
        <v>10093283.889999999</v>
      </c>
      <c r="G29" s="202">
        <f t="shared" si="7"/>
        <v>915221.49999999988</v>
      </c>
      <c r="H29" s="202">
        <f t="shared" si="7"/>
        <v>906738.47</v>
      </c>
      <c r="I29" s="202">
        <f t="shared" si="7"/>
        <v>9178062.3899999987</v>
      </c>
    </row>
    <row r="30" spans="1:9" ht="15">
      <c r="A30" s="34"/>
      <c r="B30" s="50" t="s">
        <v>21</v>
      </c>
      <c r="C30" s="42" t="s">
        <v>173</v>
      </c>
      <c r="D30" s="71">
        <v>1637029.38</v>
      </c>
      <c r="E30" s="71">
        <v>0</v>
      </c>
      <c r="F30" s="71">
        <f t="shared" ref="F30:F38" si="8">+D30+E30</f>
        <v>1637029.38</v>
      </c>
      <c r="G30" s="71">
        <v>127970.12</v>
      </c>
      <c r="H30" s="71">
        <v>119487.09</v>
      </c>
      <c r="I30" s="71">
        <f t="shared" si="6"/>
        <v>1509059.2599999998</v>
      </c>
    </row>
    <row r="31" spans="1:9" ht="15">
      <c r="A31" s="34"/>
      <c r="B31" s="50" t="s">
        <v>22</v>
      </c>
      <c r="C31" s="42" t="s">
        <v>174</v>
      </c>
      <c r="D31" s="71">
        <v>285006.07</v>
      </c>
      <c r="E31" s="71">
        <v>-19600</v>
      </c>
      <c r="F31" s="71">
        <f t="shared" si="8"/>
        <v>265406.07</v>
      </c>
      <c r="G31" s="71">
        <v>23987.15</v>
      </c>
      <c r="H31" s="71">
        <v>23987.15</v>
      </c>
      <c r="I31" s="71">
        <f t="shared" si="6"/>
        <v>241418.92</v>
      </c>
    </row>
    <row r="32" spans="1:9" ht="15">
      <c r="A32" s="34"/>
      <c r="B32" s="50" t="s">
        <v>23</v>
      </c>
      <c r="C32" s="42" t="s">
        <v>175</v>
      </c>
      <c r="D32" s="71">
        <v>3144805.4</v>
      </c>
      <c r="E32" s="71">
        <v>0</v>
      </c>
      <c r="F32" s="71">
        <f t="shared" si="8"/>
        <v>3144805.4</v>
      </c>
      <c r="G32" s="71">
        <v>300649.45</v>
      </c>
      <c r="H32" s="71">
        <v>300649.45</v>
      </c>
      <c r="I32" s="71">
        <f t="shared" si="6"/>
        <v>2844155.9499999997</v>
      </c>
    </row>
    <row r="33" spans="1:12" ht="15">
      <c r="A33" s="34"/>
      <c r="B33" s="50" t="s">
        <v>24</v>
      </c>
      <c r="C33" s="42" t="s">
        <v>176</v>
      </c>
      <c r="D33" s="71">
        <v>996039.76</v>
      </c>
      <c r="E33" s="71">
        <v>99740</v>
      </c>
      <c r="F33" s="71">
        <f t="shared" si="8"/>
        <v>1095779.76</v>
      </c>
      <c r="G33" s="71">
        <v>352904.42</v>
      </c>
      <c r="H33" s="71">
        <v>352904.42</v>
      </c>
      <c r="I33" s="71">
        <f t="shared" si="6"/>
        <v>742875.34000000008</v>
      </c>
    </row>
    <row r="34" spans="1:12" ht="15">
      <c r="A34" s="34"/>
      <c r="B34" s="50" t="s">
        <v>25</v>
      </c>
      <c r="C34" s="42" t="s">
        <v>177</v>
      </c>
      <c r="D34" s="71">
        <v>885432.15</v>
      </c>
      <c r="E34" s="71">
        <v>6800</v>
      </c>
      <c r="F34" s="71">
        <f t="shared" si="8"/>
        <v>892232.15</v>
      </c>
      <c r="G34" s="71">
        <v>27280.2</v>
      </c>
      <c r="H34" s="71">
        <v>27280.2</v>
      </c>
      <c r="I34" s="71">
        <f t="shared" si="6"/>
        <v>864951.95000000007</v>
      </c>
    </row>
    <row r="35" spans="1:12" ht="15">
      <c r="A35" s="34"/>
      <c r="B35" s="50" t="s">
        <v>225</v>
      </c>
      <c r="C35" s="42" t="s">
        <v>178</v>
      </c>
      <c r="D35" s="71">
        <v>340000</v>
      </c>
      <c r="E35" s="71">
        <v>-8000</v>
      </c>
      <c r="F35" s="71">
        <f t="shared" si="8"/>
        <v>332000</v>
      </c>
      <c r="G35" s="71">
        <v>0</v>
      </c>
      <c r="H35" s="71">
        <v>0</v>
      </c>
      <c r="I35" s="71">
        <f>+F35-G35</f>
        <v>332000</v>
      </c>
    </row>
    <row r="36" spans="1:12" ht="15">
      <c r="A36" s="34"/>
      <c r="B36" s="50" t="s">
        <v>226</v>
      </c>
      <c r="C36" s="42" t="s">
        <v>179</v>
      </c>
      <c r="D36" s="71">
        <v>466890.14</v>
      </c>
      <c r="E36" s="71">
        <v>-3000</v>
      </c>
      <c r="F36" s="71">
        <f t="shared" si="8"/>
        <v>463890.14</v>
      </c>
      <c r="G36" s="71">
        <v>8267.4</v>
      </c>
      <c r="H36" s="71">
        <v>8267.4</v>
      </c>
      <c r="I36" s="71">
        <f t="shared" si="6"/>
        <v>455622.74</v>
      </c>
    </row>
    <row r="37" spans="1:12" ht="15">
      <c r="A37" s="34"/>
      <c r="B37" s="50" t="s">
        <v>227</v>
      </c>
      <c r="C37" s="42" t="s">
        <v>180</v>
      </c>
      <c r="D37" s="71">
        <v>368100</v>
      </c>
      <c r="E37" s="71">
        <v>-2000</v>
      </c>
      <c r="F37" s="71">
        <f t="shared" si="8"/>
        <v>366100</v>
      </c>
      <c r="G37" s="71">
        <v>1348</v>
      </c>
      <c r="H37" s="71">
        <v>1348</v>
      </c>
      <c r="I37" s="71">
        <f t="shared" si="6"/>
        <v>364752</v>
      </c>
    </row>
    <row r="38" spans="1:12" ht="15">
      <c r="A38" s="34"/>
      <c r="B38" s="50" t="s">
        <v>228</v>
      </c>
      <c r="C38" s="42" t="s">
        <v>181</v>
      </c>
      <c r="D38" s="71">
        <v>1896040.99</v>
      </c>
      <c r="E38" s="71">
        <v>0</v>
      </c>
      <c r="F38" s="71">
        <f t="shared" si="8"/>
        <v>1896040.99</v>
      </c>
      <c r="G38" s="71">
        <v>72814.759999999995</v>
      </c>
      <c r="H38" s="71">
        <v>72814.759999999995</v>
      </c>
      <c r="I38" s="71">
        <f t="shared" si="6"/>
        <v>1823226.23</v>
      </c>
    </row>
    <row r="39" spans="1:12" ht="15">
      <c r="A39" s="38"/>
      <c r="B39" s="43" t="s">
        <v>231</v>
      </c>
      <c r="C39" s="44"/>
      <c r="D39" s="202">
        <f>SUM(D40:D48)</f>
        <v>1271313857.4200001</v>
      </c>
      <c r="E39" s="202">
        <f t="shared" ref="E39:I39" si="9">SUM(E40:E48)</f>
        <v>10944999.75</v>
      </c>
      <c r="F39" s="202">
        <f t="shared" si="9"/>
        <v>1282258857.1700001</v>
      </c>
      <c r="G39" s="202">
        <f t="shared" si="9"/>
        <v>257605837.89000002</v>
      </c>
      <c r="H39" s="202">
        <f t="shared" si="9"/>
        <v>257605837.89000002</v>
      </c>
      <c r="I39" s="202">
        <f t="shared" si="9"/>
        <v>1024653019.2800001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402000</v>
      </c>
      <c r="E43" s="71">
        <v>0</v>
      </c>
      <c r="F43" s="71">
        <f t="shared" si="10"/>
        <v>402000</v>
      </c>
      <c r="G43" s="71">
        <v>26257.49</v>
      </c>
      <c r="H43" s="71">
        <v>26257.49</v>
      </c>
      <c r="I43" s="71">
        <f t="shared" si="11"/>
        <v>375742.51</v>
      </c>
    </row>
    <row r="44" spans="1:12" ht="15">
      <c r="A44" s="34"/>
      <c r="B44" s="50" t="s">
        <v>30</v>
      </c>
      <c r="C44" s="42" t="s">
        <v>186</v>
      </c>
      <c r="D44" s="71">
        <f>1434995773.42-D117</f>
        <v>1270911857.4200001</v>
      </c>
      <c r="E44" s="71">
        <v>10944999.75</v>
      </c>
      <c r="F44" s="71">
        <f>+D44+E44</f>
        <v>1281856857.1700001</v>
      </c>
      <c r="G44" s="71">
        <v>257579580.40000001</v>
      </c>
      <c r="H44" s="71">
        <v>257579580.40000001</v>
      </c>
      <c r="I44" s="71">
        <f t="shared" si="11"/>
        <v>1024277276.7700001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1624800.64</v>
      </c>
      <c r="E49" s="202">
        <f t="shared" ref="E49:I49" si="12">SUM(E50:E58)</f>
        <v>0</v>
      </c>
      <c r="F49" s="202">
        <f t="shared" si="12"/>
        <v>1624800.64</v>
      </c>
      <c r="G49" s="202">
        <f t="shared" si="12"/>
        <v>17757.689999999999</v>
      </c>
      <c r="H49" s="202">
        <f t="shared" si="12"/>
        <v>17757.689999999999</v>
      </c>
      <c r="I49" s="202">
        <f t="shared" si="12"/>
        <v>1607042.95</v>
      </c>
    </row>
    <row r="50" spans="1:9" ht="15">
      <c r="A50" s="34"/>
      <c r="B50" s="50" t="s">
        <v>84</v>
      </c>
      <c r="C50" s="42" t="s">
        <v>191</v>
      </c>
      <c r="D50" s="71">
        <v>1285600.6399999999</v>
      </c>
      <c r="E50" s="71">
        <v>-11100</v>
      </c>
      <c r="F50" s="71">
        <f t="shared" ref="F50:F58" si="13">+D50+E50</f>
        <v>1274500.6399999999</v>
      </c>
      <c r="G50" s="71">
        <v>6665.69</v>
      </c>
      <c r="H50" s="71">
        <v>6665.69</v>
      </c>
      <c r="I50" s="71">
        <f t="shared" si="11"/>
        <v>1267834.95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100000</v>
      </c>
      <c r="E55" s="71">
        <v>11100</v>
      </c>
      <c r="F55" s="71">
        <f t="shared" si="13"/>
        <v>111100</v>
      </c>
      <c r="G55" s="71">
        <v>11092</v>
      </c>
      <c r="H55" s="71">
        <v>11092</v>
      </c>
      <c r="I55" s="71">
        <f t="shared" si="11"/>
        <v>100008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239200</v>
      </c>
      <c r="E58" s="71">
        <v>0</v>
      </c>
      <c r="F58" s="71">
        <f t="shared" si="13"/>
        <v>239200</v>
      </c>
      <c r="G58" s="71">
        <v>0</v>
      </c>
      <c r="H58" s="71">
        <v>0</v>
      </c>
      <c r="I58" s="71">
        <f t="shared" si="11"/>
        <v>239200</v>
      </c>
    </row>
    <row r="59" spans="1:9" ht="15">
      <c r="A59" s="38"/>
      <c r="B59" s="43" t="s">
        <v>243</v>
      </c>
      <c r="C59" s="44"/>
      <c r="D59" s="202">
        <f>SUM(D60:D62)</f>
        <v>6078332</v>
      </c>
      <c r="E59" s="202">
        <f t="shared" ref="E59:I59" si="14">SUM(E60:E62)</f>
        <v>1139599.8600000001</v>
      </c>
      <c r="F59" s="202">
        <f t="shared" si="14"/>
        <v>7217931.8600000003</v>
      </c>
      <c r="G59" s="202">
        <f t="shared" si="14"/>
        <v>0</v>
      </c>
      <c r="H59" s="202">
        <f t="shared" si="14"/>
        <v>0</v>
      </c>
      <c r="I59" s="202">
        <f t="shared" si="14"/>
        <v>7217931.8600000003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6078332</v>
      </c>
      <c r="E61" s="71">
        <v>1139599.8600000001</v>
      </c>
      <c r="F61" s="71">
        <f>+D61+E61</f>
        <v>7217931.8600000003</v>
      </c>
      <c r="G61" s="71">
        <v>0</v>
      </c>
      <c r="H61" s="71">
        <v>0</v>
      </c>
      <c r="I61" s="71">
        <f t="shared" si="11"/>
        <v>7217931.8600000003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0</v>
      </c>
      <c r="F75" s="202">
        <f t="shared" si="20"/>
        <v>0</v>
      </c>
      <c r="G75" s="202">
        <f t="shared" si="20"/>
        <v>0</v>
      </c>
      <c r="H75" s="202">
        <f t="shared" si="20"/>
        <v>0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0</v>
      </c>
      <c r="F77" s="71">
        <f t="shared" ref="F77:F82" si="21">+D77+E77</f>
        <v>0</v>
      </c>
      <c r="G77" s="71">
        <v>0</v>
      </c>
      <c r="H77" s="71">
        <v>0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0</v>
      </c>
      <c r="F78" s="71">
        <f t="shared" si="21"/>
        <v>0</v>
      </c>
      <c r="G78" s="71">
        <v>0</v>
      </c>
      <c r="H78" s="71">
        <v>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164083916</v>
      </c>
      <c r="E83" s="37">
        <f t="shared" ref="E83:I83" si="22">+E84+E92+E102+E112+E122+E132+E136+E144+E148</f>
        <v>0</v>
      </c>
      <c r="F83" s="37">
        <f t="shared" si="22"/>
        <v>164083916</v>
      </c>
      <c r="G83" s="37">
        <f t="shared" si="22"/>
        <v>0</v>
      </c>
      <c r="H83" s="37">
        <f t="shared" si="22"/>
        <v>0</v>
      </c>
      <c r="I83" s="37">
        <f t="shared" si="22"/>
        <v>164083916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164083916</v>
      </c>
      <c r="E112" s="202">
        <f t="shared" ref="E112:H112" si="28">SUM(E113:E121)</f>
        <v>0</v>
      </c>
      <c r="F112" s="202">
        <f t="shared" si="28"/>
        <v>164083916</v>
      </c>
      <c r="G112" s="202">
        <f t="shared" si="28"/>
        <v>0</v>
      </c>
      <c r="H112" s="202">
        <f t="shared" si="28"/>
        <v>0</v>
      </c>
      <c r="I112" s="202">
        <f>SUM(I113:I121)</f>
        <v>164083916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164083916</v>
      </c>
      <c r="E117" s="71">
        <v>0</v>
      </c>
      <c r="F117" s="71">
        <f t="shared" si="25"/>
        <v>164083916</v>
      </c>
      <c r="G117" s="71">
        <v>0</v>
      </c>
      <c r="H117" s="71">
        <v>0</v>
      </c>
      <c r="I117" s="71">
        <f t="shared" si="24"/>
        <v>164083916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1532057202.0100002</v>
      </c>
      <c r="E156" s="49">
        <f t="shared" ref="E156:I156" si="38">+E10+E83</f>
        <v>12161739.609999999</v>
      </c>
      <c r="F156" s="49">
        <f t="shared" si="38"/>
        <v>1544218941.6200001</v>
      </c>
      <c r="G156" s="49">
        <f t="shared" si="38"/>
        <v>273092868.16000003</v>
      </c>
      <c r="H156" s="49">
        <f t="shared" si="38"/>
        <v>271950659.81999999</v>
      </c>
      <c r="I156" s="49">
        <f t="shared" si="38"/>
        <v>1271126073.46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topLeftCell="A4" zoomScale="95" zoomScaleNormal="95" workbookViewId="0">
      <selection activeCell="G38" sqref="G38"/>
    </sheetView>
  </sheetViews>
  <sheetFormatPr baseColWidth="10" defaultColWidth="12.5703125" defaultRowHeight="15"/>
  <cols>
    <col min="1" max="1" width="68.140625" style="170" customWidth="1"/>
    <col min="2" max="2" width="25.140625" style="245" customWidth="1"/>
    <col min="3" max="3" width="27.85546875" style="245" customWidth="1"/>
    <col min="4" max="4" width="26.28515625" style="245" customWidth="1"/>
    <col min="5" max="5" width="22.5703125" style="245" customWidth="1"/>
    <col min="6" max="6" width="24.140625" style="245" customWidth="1"/>
    <col min="7" max="7" width="20.7109375" style="245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79" t="s">
        <v>525</v>
      </c>
      <c r="B1" s="380"/>
      <c r="C1" s="380"/>
      <c r="D1" s="380"/>
      <c r="E1" s="380"/>
      <c r="F1" s="380"/>
      <c r="G1" s="381"/>
    </row>
    <row r="2" spans="1:8" s="196" customFormat="1">
      <c r="A2" s="382" t="s">
        <v>471</v>
      </c>
      <c r="B2" s="356"/>
      <c r="C2" s="356"/>
      <c r="D2" s="356"/>
      <c r="E2" s="356"/>
      <c r="F2" s="356"/>
      <c r="G2" s="383"/>
    </row>
    <row r="3" spans="1:8" s="196" customFormat="1">
      <c r="A3" s="384" t="s">
        <v>472</v>
      </c>
      <c r="B3" s="359"/>
      <c r="C3" s="359"/>
      <c r="D3" s="359"/>
      <c r="E3" s="359"/>
      <c r="F3" s="359"/>
      <c r="G3" s="385"/>
    </row>
    <row r="4" spans="1:8" s="196" customFormat="1">
      <c r="A4" s="384" t="s">
        <v>531</v>
      </c>
      <c r="B4" s="359"/>
      <c r="C4" s="359"/>
      <c r="D4" s="359"/>
      <c r="E4" s="359"/>
      <c r="F4" s="359"/>
      <c r="G4" s="385"/>
    </row>
    <row r="5" spans="1:8" s="196" customFormat="1" ht="15.75" thickBot="1">
      <c r="A5" s="386" t="s">
        <v>4</v>
      </c>
      <c r="B5" s="387"/>
      <c r="C5" s="387"/>
      <c r="D5" s="387"/>
      <c r="E5" s="387"/>
      <c r="F5" s="387"/>
      <c r="G5" s="388"/>
    </row>
    <row r="6" spans="1:8" s="196" customFormat="1" ht="7.5" customHeight="1" thickBot="1">
      <c r="A6" s="193"/>
      <c r="B6" s="238"/>
      <c r="C6" s="238"/>
      <c r="D6" s="238"/>
      <c r="E6" s="238"/>
      <c r="F6" s="238"/>
      <c r="G6" s="238"/>
    </row>
    <row r="7" spans="1:8" s="196" customFormat="1" ht="15.75" thickBot="1">
      <c r="A7" s="374" t="s">
        <v>128</v>
      </c>
      <c r="B7" s="376" t="s">
        <v>457</v>
      </c>
      <c r="C7" s="376"/>
      <c r="D7" s="376"/>
      <c r="E7" s="376"/>
      <c r="F7" s="376"/>
      <c r="G7" s="377" t="s">
        <v>149</v>
      </c>
    </row>
    <row r="8" spans="1:8" s="196" customFormat="1" ht="15.75" thickBot="1">
      <c r="A8" s="375"/>
      <c r="B8" s="239" t="s">
        <v>150</v>
      </c>
      <c r="C8" s="240" t="s">
        <v>151</v>
      </c>
      <c r="D8" s="239" t="s">
        <v>152</v>
      </c>
      <c r="E8" s="239" t="s">
        <v>153</v>
      </c>
      <c r="F8" s="239" t="s">
        <v>154</v>
      </c>
      <c r="G8" s="378"/>
    </row>
    <row r="9" spans="1:8" s="161" customFormat="1">
      <c r="A9" s="160" t="s">
        <v>458</v>
      </c>
      <c r="B9" s="241">
        <f t="shared" ref="B9:G9" si="0">SUM(B10:B20)</f>
        <v>1367973286.01</v>
      </c>
      <c r="C9" s="241">
        <f t="shared" si="0"/>
        <v>12161739.609999999</v>
      </c>
      <c r="D9" s="241">
        <f t="shared" si="0"/>
        <v>1380135025.6199999</v>
      </c>
      <c r="E9" s="241">
        <f t="shared" si="0"/>
        <v>273092868.16000003</v>
      </c>
      <c r="F9" s="241">
        <f t="shared" si="0"/>
        <v>271950659.81999999</v>
      </c>
      <c r="G9" s="241">
        <f t="shared" si="0"/>
        <v>1107042157.46</v>
      </c>
    </row>
    <row r="10" spans="1:8" s="161" customFormat="1">
      <c r="A10" s="236" t="s">
        <v>526</v>
      </c>
      <c r="B10" s="237">
        <v>4993793.8</v>
      </c>
      <c r="C10" s="237">
        <v>0</v>
      </c>
      <c r="D10" s="237">
        <f>+B10+C10</f>
        <v>4993793.8</v>
      </c>
      <c r="E10" s="237">
        <v>871317.06</v>
      </c>
      <c r="F10" s="237">
        <v>769253.64</v>
      </c>
      <c r="G10" s="237">
        <f>+D10-E10</f>
        <v>4122476.7399999998</v>
      </c>
      <c r="H10" s="162"/>
    </row>
    <row r="11" spans="1:8" s="161" customFormat="1">
      <c r="A11" s="236" t="s">
        <v>527</v>
      </c>
      <c r="B11" s="237">
        <v>2041152.71</v>
      </c>
      <c r="C11" s="237">
        <v>0</v>
      </c>
      <c r="D11" s="237">
        <f t="shared" ref="D11:D20" si="1">+B11+C11</f>
        <v>2041152.71</v>
      </c>
      <c r="E11" s="237">
        <v>407954.38</v>
      </c>
      <c r="F11" s="237">
        <v>361133.27</v>
      </c>
      <c r="G11" s="242">
        <f>+D11-E11</f>
        <v>1633198.33</v>
      </c>
      <c r="H11" s="162"/>
    </row>
    <row r="12" spans="1:8" s="161" customFormat="1">
      <c r="A12" s="236" t="s">
        <v>528</v>
      </c>
      <c r="B12" s="237">
        <v>5082765</v>
      </c>
      <c r="C12" s="237">
        <v>0</v>
      </c>
      <c r="D12" s="237">
        <f t="shared" si="1"/>
        <v>5082765</v>
      </c>
      <c r="E12" s="237">
        <v>789856.56</v>
      </c>
      <c r="F12" s="237">
        <v>700782.29</v>
      </c>
      <c r="G12" s="242">
        <f t="shared" ref="G12:G20" si="2">+D12-E12</f>
        <v>4292908.4399999995</v>
      </c>
      <c r="H12" s="162"/>
    </row>
    <row r="13" spans="1:8" s="161" customFormat="1">
      <c r="A13" s="236" t="s">
        <v>529</v>
      </c>
      <c r="B13" s="237">
        <v>2453357.96</v>
      </c>
      <c r="C13" s="237">
        <v>0</v>
      </c>
      <c r="D13" s="237">
        <f t="shared" si="1"/>
        <v>2453357.96</v>
      </c>
      <c r="E13" s="237">
        <v>469083.48</v>
      </c>
      <c r="F13" s="237">
        <v>419761.31</v>
      </c>
      <c r="G13" s="242">
        <f t="shared" si="2"/>
        <v>1984274.48</v>
      </c>
      <c r="H13" s="162"/>
    </row>
    <row r="14" spans="1:8" s="163" customFormat="1">
      <c r="A14" s="260" t="s">
        <v>532</v>
      </c>
      <c r="B14" s="237">
        <v>2672825.38</v>
      </c>
      <c r="C14" s="237">
        <v>0</v>
      </c>
      <c r="D14" s="237">
        <f t="shared" si="1"/>
        <v>2672825.38</v>
      </c>
      <c r="E14" s="237">
        <v>461845.32</v>
      </c>
      <c r="F14" s="237">
        <v>418787.88</v>
      </c>
      <c r="G14" s="242">
        <f t="shared" si="2"/>
        <v>2210980.06</v>
      </c>
    </row>
    <row r="15" spans="1:8" s="163" customFormat="1">
      <c r="A15" s="260" t="s">
        <v>533</v>
      </c>
      <c r="B15" s="237">
        <v>16182648.35</v>
      </c>
      <c r="C15" s="237">
        <v>-4595.25</v>
      </c>
      <c r="D15" s="237">
        <f t="shared" si="1"/>
        <v>16178053.1</v>
      </c>
      <c r="E15" s="237">
        <v>2558690.33</v>
      </c>
      <c r="F15" s="237">
        <v>2335533.33</v>
      </c>
      <c r="G15" s="242">
        <f t="shared" si="2"/>
        <v>13619362.77</v>
      </c>
    </row>
    <row r="16" spans="1:8" s="163" customFormat="1">
      <c r="A16" s="260" t="s">
        <v>534</v>
      </c>
      <c r="B16" s="237">
        <v>9829736.75</v>
      </c>
      <c r="C16" s="237">
        <v>77735.25</v>
      </c>
      <c r="D16" s="237">
        <f t="shared" si="1"/>
        <v>9907472</v>
      </c>
      <c r="E16" s="237">
        <v>1758298.07</v>
      </c>
      <c r="F16" s="237">
        <v>1600373.3</v>
      </c>
      <c r="G16" s="242">
        <f t="shared" si="2"/>
        <v>8149173.9299999997</v>
      </c>
    </row>
    <row r="17" spans="1:9" s="163" customFormat="1">
      <c r="A17" s="260" t="s">
        <v>535</v>
      </c>
      <c r="B17" s="237">
        <v>5462966.0800000001</v>
      </c>
      <c r="C17" s="237">
        <v>0</v>
      </c>
      <c r="D17" s="237">
        <f t="shared" si="1"/>
        <v>5462966.0800000001</v>
      </c>
      <c r="E17" s="237">
        <v>1097238.18</v>
      </c>
      <c r="F17" s="237">
        <v>981142.48</v>
      </c>
      <c r="G17" s="242">
        <f t="shared" si="2"/>
        <v>4365727.9000000004</v>
      </c>
    </row>
    <row r="18" spans="1:9" s="163" customFormat="1">
      <c r="A18" s="260" t="s">
        <v>536</v>
      </c>
      <c r="B18" s="237">
        <f>1441717715.32-B31</f>
        <v>1277633799.3199999</v>
      </c>
      <c r="C18" s="71">
        <v>10944999.75</v>
      </c>
      <c r="D18" s="237">
        <f t="shared" si="1"/>
        <v>1288578799.0699999</v>
      </c>
      <c r="E18" s="237">
        <v>258818306.5</v>
      </c>
      <c r="F18" s="237">
        <v>258688790.09</v>
      </c>
      <c r="G18" s="242">
        <f t="shared" si="2"/>
        <v>1029760492.5699999</v>
      </c>
      <c r="I18" s="255"/>
    </row>
    <row r="19" spans="1:9" s="163" customFormat="1">
      <c r="A19" s="260" t="s">
        <v>537</v>
      </c>
      <c r="B19" s="237">
        <v>24730800.280000001</v>
      </c>
      <c r="C19" s="237">
        <v>4000</v>
      </c>
      <c r="D19" s="237">
        <f t="shared" si="1"/>
        <v>24734800.280000001</v>
      </c>
      <c r="E19" s="237">
        <v>3877188.43</v>
      </c>
      <c r="F19" s="237">
        <v>3771273.99</v>
      </c>
      <c r="G19" s="242">
        <f t="shared" si="2"/>
        <v>20857611.850000001</v>
      </c>
      <c r="I19" s="256"/>
    </row>
    <row r="20" spans="1:9" s="163" customFormat="1">
      <c r="A20" s="260" t="s">
        <v>538</v>
      </c>
      <c r="B20" s="237">
        <v>16889440.379999999</v>
      </c>
      <c r="C20" s="237">
        <v>1139599.8600000001</v>
      </c>
      <c r="D20" s="237">
        <f t="shared" si="1"/>
        <v>18029040.239999998</v>
      </c>
      <c r="E20" s="237">
        <v>1983089.85</v>
      </c>
      <c r="F20" s="237">
        <v>1903828.24</v>
      </c>
      <c r="G20" s="242">
        <f t="shared" si="2"/>
        <v>16045950.389999999</v>
      </c>
    </row>
    <row r="21" spans="1:9" s="163" customFormat="1">
      <c r="A21" s="164"/>
      <c r="B21" s="241"/>
      <c r="C21" s="241"/>
      <c r="D21" s="241"/>
      <c r="E21" s="241"/>
      <c r="F21" s="241"/>
      <c r="G21" s="241"/>
    </row>
    <row r="22" spans="1:9" s="167" customFormat="1">
      <c r="A22" s="165" t="s">
        <v>473</v>
      </c>
      <c r="B22" s="243">
        <f t="shared" ref="B22:G22" si="3">SUM(B23:B33)</f>
        <v>164083916</v>
      </c>
      <c r="C22" s="243">
        <f t="shared" si="3"/>
        <v>0</v>
      </c>
      <c r="D22" s="243">
        <f t="shared" si="3"/>
        <v>164083916</v>
      </c>
      <c r="E22" s="243">
        <f t="shared" si="3"/>
        <v>0</v>
      </c>
      <c r="F22" s="243">
        <f t="shared" si="3"/>
        <v>0</v>
      </c>
      <c r="G22" s="243">
        <f t="shared" si="3"/>
        <v>164083916</v>
      </c>
      <c r="H22" s="166"/>
    </row>
    <row r="23" spans="1:9" s="167" customFormat="1">
      <c r="A23" s="236" t="s">
        <v>526</v>
      </c>
      <c r="B23" s="246">
        <v>0</v>
      </c>
      <c r="C23" s="246">
        <v>0</v>
      </c>
      <c r="D23" s="246">
        <f>+B23+C23</f>
        <v>0</v>
      </c>
      <c r="E23" s="246">
        <v>0</v>
      </c>
      <c r="F23" s="246">
        <v>0</v>
      </c>
      <c r="G23" s="246">
        <f t="shared" ref="G23" si="4">+D23-E23</f>
        <v>0</v>
      </c>
      <c r="H23" s="166"/>
    </row>
    <row r="24" spans="1:9" s="167" customFormat="1">
      <c r="A24" s="236" t="s">
        <v>527</v>
      </c>
      <c r="B24" s="246">
        <v>0</v>
      </c>
      <c r="C24" s="246">
        <v>0</v>
      </c>
      <c r="D24" s="246">
        <f t="shared" ref="D24:D33" si="5">+B24+C24</f>
        <v>0</v>
      </c>
      <c r="E24" s="246">
        <v>0</v>
      </c>
      <c r="F24" s="246">
        <v>0</v>
      </c>
      <c r="G24" s="246">
        <f t="shared" ref="G24:G33" si="6">+D24-E24</f>
        <v>0</v>
      </c>
      <c r="H24" s="166"/>
    </row>
    <row r="25" spans="1:9" s="167" customFormat="1">
      <c r="A25" s="236" t="s">
        <v>528</v>
      </c>
      <c r="B25" s="246">
        <v>0</v>
      </c>
      <c r="C25" s="246">
        <v>0</v>
      </c>
      <c r="D25" s="246">
        <f t="shared" si="5"/>
        <v>0</v>
      </c>
      <c r="E25" s="246">
        <v>0</v>
      </c>
      <c r="F25" s="246">
        <v>0</v>
      </c>
      <c r="G25" s="246">
        <f t="shared" si="6"/>
        <v>0</v>
      </c>
      <c r="H25" s="166"/>
    </row>
    <row r="26" spans="1:9" s="167" customFormat="1">
      <c r="A26" s="236" t="s">
        <v>529</v>
      </c>
      <c r="B26" s="246">
        <v>0</v>
      </c>
      <c r="C26" s="246">
        <v>0</v>
      </c>
      <c r="D26" s="246">
        <f t="shared" si="5"/>
        <v>0</v>
      </c>
      <c r="E26" s="246">
        <v>0</v>
      </c>
      <c r="F26" s="246">
        <v>0</v>
      </c>
      <c r="G26" s="246">
        <f t="shared" si="6"/>
        <v>0</v>
      </c>
      <c r="H26" s="166"/>
    </row>
    <row r="27" spans="1:9" s="167" customFormat="1">
      <c r="A27" s="260" t="s">
        <v>532</v>
      </c>
      <c r="B27" s="246">
        <v>0</v>
      </c>
      <c r="C27" s="246">
        <v>0</v>
      </c>
      <c r="D27" s="246">
        <f t="shared" si="5"/>
        <v>0</v>
      </c>
      <c r="E27" s="246">
        <v>0</v>
      </c>
      <c r="F27" s="246">
        <v>0</v>
      </c>
      <c r="G27" s="246">
        <f t="shared" si="6"/>
        <v>0</v>
      </c>
      <c r="H27" s="166"/>
    </row>
    <row r="28" spans="1:9" s="167" customFormat="1">
      <c r="A28" s="260" t="s">
        <v>533</v>
      </c>
      <c r="B28" s="246">
        <v>0</v>
      </c>
      <c r="C28" s="246">
        <v>0</v>
      </c>
      <c r="D28" s="246">
        <f t="shared" si="5"/>
        <v>0</v>
      </c>
      <c r="E28" s="246">
        <v>0</v>
      </c>
      <c r="F28" s="246">
        <v>0</v>
      </c>
      <c r="G28" s="246">
        <f t="shared" si="6"/>
        <v>0</v>
      </c>
      <c r="H28" s="166"/>
    </row>
    <row r="29" spans="1:9" s="168" customFormat="1">
      <c r="A29" s="260" t="s">
        <v>534</v>
      </c>
      <c r="B29" s="246">
        <v>0</v>
      </c>
      <c r="C29" s="246">
        <v>0</v>
      </c>
      <c r="D29" s="246">
        <f t="shared" si="5"/>
        <v>0</v>
      </c>
      <c r="E29" s="246">
        <v>0</v>
      </c>
      <c r="F29" s="246">
        <v>0</v>
      </c>
      <c r="G29" s="246">
        <f t="shared" si="6"/>
        <v>0</v>
      </c>
      <c r="H29" s="162"/>
    </row>
    <row r="30" spans="1:9" s="168" customFormat="1">
      <c r="A30" s="260" t="s">
        <v>535</v>
      </c>
      <c r="B30" s="246">
        <v>0</v>
      </c>
      <c r="C30" s="246">
        <v>0</v>
      </c>
      <c r="D30" s="246">
        <f t="shared" si="5"/>
        <v>0</v>
      </c>
      <c r="E30" s="246">
        <v>0</v>
      </c>
      <c r="F30" s="246">
        <v>0</v>
      </c>
      <c r="G30" s="246">
        <f t="shared" si="6"/>
        <v>0</v>
      </c>
      <c r="H30" s="162"/>
    </row>
    <row r="31" spans="1:9" s="168" customFormat="1">
      <c r="A31" s="260" t="s">
        <v>536</v>
      </c>
      <c r="B31" s="237">
        <v>164083916</v>
      </c>
      <c r="C31" s="237"/>
      <c r="D31" s="237">
        <f>+B31+C31</f>
        <v>164083916</v>
      </c>
      <c r="E31" s="237">
        <v>0</v>
      </c>
      <c r="F31" s="237">
        <v>0</v>
      </c>
      <c r="G31" s="246">
        <f t="shared" si="6"/>
        <v>164083916</v>
      </c>
    </row>
    <row r="32" spans="1:9" s="168" customFormat="1">
      <c r="A32" s="260" t="s">
        <v>537</v>
      </c>
      <c r="B32" s="246">
        <v>0</v>
      </c>
      <c r="C32" s="246">
        <v>0</v>
      </c>
      <c r="D32" s="246">
        <f t="shared" si="5"/>
        <v>0</v>
      </c>
      <c r="E32" s="246">
        <v>0</v>
      </c>
      <c r="F32" s="246">
        <v>0</v>
      </c>
      <c r="G32" s="246">
        <f t="shared" si="6"/>
        <v>0</v>
      </c>
    </row>
    <row r="33" spans="1:8" s="168" customFormat="1">
      <c r="A33" s="260" t="s">
        <v>538</v>
      </c>
      <c r="B33" s="246">
        <v>0</v>
      </c>
      <c r="C33" s="246">
        <v>0</v>
      </c>
      <c r="D33" s="246">
        <f t="shared" si="5"/>
        <v>0</v>
      </c>
      <c r="E33" s="246">
        <v>0</v>
      </c>
      <c r="F33" s="246">
        <v>0</v>
      </c>
      <c r="G33" s="246">
        <f t="shared" si="6"/>
        <v>0</v>
      </c>
    </row>
    <row r="34" spans="1:8" s="168" customFormat="1" ht="15.75" thickBot="1">
      <c r="A34" s="232"/>
      <c r="B34" s="242"/>
      <c r="C34" s="242"/>
      <c r="D34" s="242"/>
      <c r="E34" s="242"/>
      <c r="F34" s="242"/>
      <c r="G34" s="242"/>
    </row>
    <row r="35" spans="1:8" ht="15.75" thickBot="1">
      <c r="A35" s="169" t="s">
        <v>474</v>
      </c>
      <c r="B35" s="244">
        <f t="shared" ref="B35:G35" si="7">+B9+B22</f>
        <v>1532057202.01</v>
      </c>
      <c r="C35" s="244">
        <f t="shared" si="7"/>
        <v>12161739.609999999</v>
      </c>
      <c r="D35" s="244">
        <f t="shared" si="7"/>
        <v>1544218941.6199999</v>
      </c>
      <c r="E35" s="244">
        <f t="shared" si="7"/>
        <v>273092868.16000003</v>
      </c>
      <c r="F35" s="244">
        <f t="shared" si="7"/>
        <v>271950659.81999999</v>
      </c>
      <c r="G35" s="244">
        <f t="shared" si="7"/>
        <v>1271126073.46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topLeftCell="A52" zoomScaleNormal="100" workbookViewId="0">
      <selection activeCell="C77" sqref="C7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1" t="s">
        <v>525</v>
      </c>
      <c r="C1" s="392"/>
      <c r="D1" s="392"/>
      <c r="E1" s="392"/>
      <c r="F1" s="392"/>
      <c r="G1" s="392"/>
      <c r="H1" s="392"/>
      <c r="I1" s="393"/>
    </row>
    <row r="2" spans="2:9" s="197" customFormat="1" ht="15">
      <c r="B2" s="394" t="s">
        <v>366</v>
      </c>
      <c r="C2" s="395"/>
      <c r="D2" s="395"/>
      <c r="E2" s="395"/>
      <c r="F2" s="395"/>
      <c r="G2" s="395"/>
      <c r="H2" s="395"/>
      <c r="I2" s="396"/>
    </row>
    <row r="3" spans="2:9" s="197" customFormat="1" ht="15">
      <c r="B3" s="394" t="s">
        <v>475</v>
      </c>
      <c r="C3" s="395"/>
      <c r="D3" s="395"/>
      <c r="E3" s="395"/>
      <c r="F3" s="395"/>
      <c r="G3" s="395"/>
      <c r="H3" s="395"/>
      <c r="I3" s="396"/>
    </row>
    <row r="4" spans="2:9" s="197" customFormat="1" ht="15">
      <c r="B4" s="394" t="s">
        <v>531</v>
      </c>
      <c r="C4" s="395"/>
      <c r="D4" s="395"/>
      <c r="E4" s="395"/>
      <c r="F4" s="395"/>
      <c r="G4" s="395"/>
      <c r="H4" s="395"/>
      <c r="I4" s="396"/>
    </row>
    <row r="5" spans="2:9" s="197" customFormat="1" ht="15.75" thickBot="1">
      <c r="B5" s="397" t="s">
        <v>4</v>
      </c>
      <c r="C5" s="398"/>
      <c r="D5" s="398"/>
      <c r="E5" s="398"/>
      <c r="F5" s="398"/>
      <c r="G5" s="398"/>
      <c r="H5" s="398"/>
      <c r="I5" s="399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1" t="s">
        <v>128</v>
      </c>
      <c r="C7" s="400"/>
      <c r="D7" s="402" t="s">
        <v>457</v>
      </c>
      <c r="E7" s="403"/>
      <c r="F7" s="403"/>
      <c r="G7" s="403"/>
      <c r="H7" s="404"/>
      <c r="I7" s="405" t="s">
        <v>149</v>
      </c>
    </row>
    <row r="8" spans="2:9" s="197" customFormat="1" ht="30.75" thickBot="1">
      <c r="B8" s="397"/>
      <c r="C8" s="401"/>
      <c r="D8" s="228" t="s">
        <v>476</v>
      </c>
      <c r="E8" s="228" t="s">
        <v>477</v>
      </c>
      <c r="F8" s="228" t="s">
        <v>478</v>
      </c>
      <c r="G8" s="228" t="s">
        <v>153</v>
      </c>
      <c r="H8" s="228" t="s">
        <v>154</v>
      </c>
      <c r="I8" s="406"/>
    </row>
    <row r="9" spans="2:9" ht="7.9" customHeight="1">
      <c r="B9" s="389"/>
      <c r="C9" s="390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62">
        <f>+D11+D20+D28+D38</f>
        <v>1367973286.0100002</v>
      </c>
      <c r="E10" s="262">
        <f t="shared" ref="E10:I10" si="0">+E11+E20+E28+E38</f>
        <v>12161739.609999999</v>
      </c>
      <c r="F10" s="262">
        <f t="shared" si="0"/>
        <v>1380135025.6200001</v>
      </c>
      <c r="G10" s="262">
        <f t="shared" si="0"/>
        <v>273092868.16000003</v>
      </c>
      <c r="H10" s="262">
        <f t="shared" si="0"/>
        <v>271950659.81999999</v>
      </c>
      <c r="I10" s="262">
        <f t="shared" si="0"/>
        <v>1107042157.46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63">
        <f>SUM(D21:D27)</f>
        <v>1367973286.0100002</v>
      </c>
      <c r="E20" s="263">
        <f t="shared" ref="E20:I20" si="4">SUM(E21:E27)</f>
        <v>12161739.609999999</v>
      </c>
      <c r="F20" s="263">
        <f t="shared" si="4"/>
        <v>1380135025.6200001</v>
      </c>
      <c r="G20" s="263">
        <f t="shared" si="4"/>
        <v>273092868.16000003</v>
      </c>
      <c r="H20" s="263">
        <f t="shared" si="4"/>
        <v>271950659.81999999</v>
      </c>
      <c r="I20" s="263">
        <f t="shared" si="4"/>
        <v>1107042157.46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61">
        <f>+'F6a. EAEPE OG'!D10</f>
        <v>1367973286.0100002</v>
      </c>
      <c r="E26" s="261">
        <f>+'F6a. EAEPE OG'!E10</f>
        <v>12161739.609999999</v>
      </c>
      <c r="F26" s="261">
        <f>+'F6a. EAEPE OG'!F10</f>
        <v>1380135025.6200001</v>
      </c>
      <c r="G26" s="261">
        <f>+'F6a. EAEPE OG'!G10</f>
        <v>273092868.16000003</v>
      </c>
      <c r="H26" s="261">
        <f>+'F6a. EAEPE OG'!H10</f>
        <v>271950659.81999999</v>
      </c>
      <c r="I26" s="261">
        <f>+'F6a. EAEPE OG'!I10</f>
        <v>1107042157.46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62">
        <f>+D44+D53+D61</f>
        <v>164083916</v>
      </c>
      <c r="E43" s="175">
        <f t="shared" ref="E43:I43" si="14">+E44+E53+E61</f>
        <v>0</v>
      </c>
      <c r="F43" s="262">
        <f t="shared" si="14"/>
        <v>164083916</v>
      </c>
      <c r="G43" s="175">
        <f t="shared" si="14"/>
        <v>0</v>
      </c>
      <c r="H43" s="175">
        <f t="shared" si="14"/>
        <v>0</v>
      </c>
      <c r="I43" s="262">
        <f t="shared" si="14"/>
        <v>164083916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64">
        <f>SUM(D54:D60)</f>
        <v>164083916</v>
      </c>
      <c r="E53" s="264">
        <f t="shared" ref="E53:I53" si="20">SUM(E54:E60)</f>
        <v>0</v>
      </c>
      <c r="F53" s="264">
        <f t="shared" si="20"/>
        <v>164083916</v>
      </c>
      <c r="G53" s="264">
        <f t="shared" si="20"/>
        <v>0</v>
      </c>
      <c r="H53" s="264">
        <f t="shared" si="20"/>
        <v>0</v>
      </c>
      <c r="I53" s="264">
        <f t="shared" si="20"/>
        <v>164083916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65">
        <f>+'F6a. EAEPE OG'!D83</f>
        <v>164083916</v>
      </c>
      <c r="E59" s="265">
        <f>+'F6a. EAEPE OG'!E83</f>
        <v>0</v>
      </c>
      <c r="F59" s="265">
        <f>+'F6a. EAEPE OG'!F83</f>
        <v>164083916</v>
      </c>
      <c r="G59" s="265">
        <f>+'F6a. EAEPE OG'!G83</f>
        <v>0</v>
      </c>
      <c r="H59" s="265">
        <f>+'F6a. EAEPE OG'!H83</f>
        <v>0</v>
      </c>
      <c r="I59" s="265">
        <f>+'F6a. EAEPE OG'!I83</f>
        <v>164083916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66">
        <f>+D10+D43</f>
        <v>1532057202.0100002</v>
      </c>
      <c r="E76" s="266">
        <f t="shared" ref="E76:I76" si="29">+E10+E43</f>
        <v>12161739.609999999</v>
      </c>
      <c r="F76" s="266">
        <f t="shared" si="29"/>
        <v>1544218941.6200001</v>
      </c>
      <c r="G76" s="266">
        <f t="shared" si="29"/>
        <v>273092868.16000003</v>
      </c>
      <c r="H76" s="266">
        <f t="shared" si="29"/>
        <v>271950659.81999999</v>
      </c>
      <c r="I76" s="266">
        <f t="shared" si="29"/>
        <v>1271126073.46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zoomScaleNormal="100" workbookViewId="0">
      <selection activeCell="C11" sqref="C11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0" t="s">
        <v>525</v>
      </c>
      <c r="C2" s="411"/>
      <c r="D2" s="411"/>
      <c r="E2" s="411"/>
      <c r="F2" s="411"/>
      <c r="G2" s="411"/>
      <c r="H2" s="412"/>
    </row>
    <row r="3" spans="2:8" s="200" customFormat="1">
      <c r="B3" s="413" t="s">
        <v>366</v>
      </c>
      <c r="C3" s="414"/>
      <c r="D3" s="414"/>
      <c r="E3" s="414"/>
      <c r="F3" s="414"/>
      <c r="G3" s="414"/>
      <c r="H3" s="415"/>
    </row>
    <row r="4" spans="2:8" s="200" customFormat="1">
      <c r="B4" s="413" t="s">
        <v>456</v>
      </c>
      <c r="C4" s="414"/>
      <c r="D4" s="414"/>
      <c r="E4" s="414"/>
      <c r="F4" s="414"/>
      <c r="G4" s="414"/>
      <c r="H4" s="415"/>
    </row>
    <row r="5" spans="2:8" s="200" customFormat="1">
      <c r="B5" s="413" t="s">
        <v>531</v>
      </c>
      <c r="C5" s="414"/>
      <c r="D5" s="414"/>
      <c r="E5" s="414"/>
      <c r="F5" s="414"/>
      <c r="G5" s="414"/>
      <c r="H5" s="415"/>
    </row>
    <row r="6" spans="2:8" s="200" customFormat="1" ht="13.5" thickBot="1">
      <c r="B6" s="416" t="s">
        <v>4</v>
      </c>
      <c r="C6" s="417"/>
      <c r="D6" s="417"/>
      <c r="E6" s="417"/>
      <c r="F6" s="417"/>
      <c r="G6" s="417"/>
      <c r="H6" s="418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07" t="s">
        <v>128</v>
      </c>
      <c r="C8" s="409" t="s">
        <v>457</v>
      </c>
      <c r="D8" s="409"/>
      <c r="E8" s="409"/>
      <c r="F8" s="409"/>
      <c r="G8" s="409"/>
      <c r="H8" s="409" t="s">
        <v>149</v>
      </c>
    </row>
    <row r="9" spans="2:8" s="200" customFormat="1" ht="26.25" thickBot="1">
      <c r="B9" s="408"/>
      <c r="C9" s="229" t="s">
        <v>150</v>
      </c>
      <c r="D9" s="230" t="s">
        <v>151</v>
      </c>
      <c r="E9" s="229" t="s">
        <v>152</v>
      </c>
      <c r="F9" s="229" t="s">
        <v>153</v>
      </c>
      <c r="G9" s="229" t="s">
        <v>154</v>
      </c>
      <c r="H9" s="409"/>
    </row>
    <row r="10" spans="2:8">
      <c r="B10" s="147" t="s">
        <v>458</v>
      </c>
      <c r="C10" s="148">
        <f>+C11+C12+C13+C16+C17+C20</f>
        <v>58160430.709999993</v>
      </c>
      <c r="D10" s="148">
        <f t="shared" ref="D10:H10" si="0">+D11+D12+D13+D16+D17+D20</f>
        <v>0</v>
      </c>
      <c r="E10" s="148">
        <f t="shared" si="0"/>
        <v>58160430.709999993</v>
      </c>
      <c r="F10" s="148">
        <f t="shared" si="0"/>
        <v>11272803.629999999</v>
      </c>
      <c r="G10" s="148">
        <f t="shared" si="0"/>
        <v>10149821.609999998</v>
      </c>
      <c r="H10" s="148">
        <f t="shared" si="0"/>
        <v>46887627.079999998</v>
      </c>
    </row>
    <row r="11" spans="2:8">
      <c r="B11" s="149" t="s">
        <v>459</v>
      </c>
      <c r="C11" s="150">
        <f>+'F6a. EAEPE OG'!D11</f>
        <v>58160430.709999993</v>
      </c>
      <c r="D11" s="150">
        <f>+'F6a. EAEPE OG'!E11</f>
        <v>0</v>
      </c>
      <c r="E11" s="150">
        <f>+C11+D11</f>
        <v>58160430.709999993</v>
      </c>
      <c r="F11" s="151">
        <f>+'F6a. EAEPE OG'!G11</f>
        <v>11272803.629999999</v>
      </c>
      <c r="G11" s="151">
        <f>+'F6a. EAEPE OG'!H11</f>
        <v>10149821.609999998</v>
      </c>
      <c r="H11" s="151">
        <f>+E11-F11</f>
        <v>46887627.079999998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58160430.709999993</v>
      </c>
      <c r="D34" s="159">
        <f t="shared" ref="D34:H34" si="6">+D10+D22</f>
        <v>0</v>
      </c>
      <c r="E34" s="159">
        <f t="shared" si="6"/>
        <v>58160430.709999993</v>
      </c>
      <c r="F34" s="159">
        <f t="shared" si="6"/>
        <v>11272803.629999999</v>
      </c>
      <c r="G34" s="159">
        <f t="shared" si="6"/>
        <v>10149821.609999998</v>
      </c>
      <c r="H34" s="159">
        <f t="shared" si="6"/>
        <v>46887627.079999998</v>
      </c>
    </row>
    <row r="36" spans="2:8">
      <c r="B36" s="231" t="s">
        <v>520</v>
      </c>
    </row>
    <row r="37" spans="2:8">
      <c r="B37" s="146" t="s">
        <v>519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2024-02-08T19:59:25Z</cp:lastPrinted>
  <dcterms:created xsi:type="dcterms:W3CDTF">2017-05-03T19:21:22Z</dcterms:created>
  <dcterms:modified xsi:type="dcterms:W3CDTF">2024-02-08T19:59:26Z</dcterms:modified>
</cp:coreProperties>
</file>