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EE063269-7CA3-432A-A9D5-C8B89A3F97D7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F1. ESF" sheetId="1" state="hidden" r:id="rId1"/>
    <sheet name="F2. IADPyOP" sheetId="2" r:id="rId2"/>
    <sheet name="F3. IAODF" sheetId="9" state="hidden" r:id="rId3"/>
    <sheet name="F4. BALPRESUP" sheetId="5" state="hidden" r:id="rId4"/>
    <sheet name="F5. EAID" sheetId="3" state="hidden" r:id="rId5"/>
    <sheet name="F6a. EAEPE OG" sheetId="4" state="hidden" r:id="rId6"/>
    <sheet name="F6b. EAEPE ADMVA" sheetId="6" state="hidden" r:id="rId7"/>
    <sheet name="F6c. EAEPE FUNCION" sheetId="7" state="hidden" r:id="rId8"/>
    <sheet name="F6d. EAEPE SP" sheetId="8" state="hidden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D10" i="2" l="1"/>
  <c r="E10" i="2"/>
  <c r="F10" i="2"/>
  <c r="G10" i="2"/>
  <c r="H10" i="2"/>
  <c r="I10" i="2"/>
  <c r="C10" i="2"/>
  <c r="G11" i="2"/>
  <c r="F26" i="1"/>
  <c r="M20" i="1"/>
  <c r="G53" i="1"/>
  <c r="G26" i="1"/>
  <c r="F62" i="1"/>
  <c r="G27" i="1"/>
  <c r="B18" i="6" l="1"/>
  <c r="D44" i="4"/>
  <c r="B35" i="3"/>
  <c r="G11" i="3" l="1"/>
  <c r="G14" i="3"/>
  <c r="G62" i="3" l="1"/>
  <c r="G61" i="3"/>
  <c r="G60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B44" i="3"/>
  <c r="G44" i="3" l="1"/>
  <c r="G16" i="3"/>
  <c r="D35" i="3"/>
  <c r="D10" i="6"/>
  <c r="G10" i="6" s="1"/>
  <c r="F44" i="4"/>
  <c r="F117" i="4" l="1"/>
  <c r="I117" i="4" s="1"/>
  <c r="D39" i="4" l="1"/>
  <c r="C44" i="3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21" i="2" l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H17" i="8"/>
  <c r="E12" i="8"/>
  <c r="H12" i="8" s="1"/>
  <c r="E13" i="8"/>
  <c r="H13" i="8" s="1"/>
  <c r="E14" i="8"/>
  <c r="H14" i="8" s="1"/>
  <c r="E15" i="8"/>
  <c r="E16" i="8"/>
  <c r="H16" i="8" s="1"/>
  <c r="E17" i="8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/>
  <c r="F67" i="7"/>
  <c r="I67" i="7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 s="1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E22" i="6"/>
  <c r="F22" i="6"/>
  <c r="B22" i="6"/>
  <c r="C9" i="6"/>
  <c r="E9" i="6"/>
  <c r="F9" i="6"/>
  <c r="F35" i="6" s="1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I143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F137" i="4"/>
  <c r="I137" i="4" s="1"/>
  <c r="F135" i="4"/>
  <c r="I135" i="4" s="1"/>
  <c r="F134" i="4"/>
  <c r="I134" i="4" s="1"/>
  <c r="F133" i="4"/>
  <c r="I133" i="4" s="1"/>
  <c r="F131" i="4"/>
  <c r="I131" i="4" s="1"/>
  <c r="F130" i="4"/>
  <c r="I130" i="4" s="1"/>
  <c r="F129" i="4"/>
  <c r="I129" i="4" s="1"/>
  <c r="F128" i="4"/>
  <c r="F127" i="4"/>
  <c r="F126" i="4"/>
  <c r="I126" i="4" s="1"/>
  <c r="F125" i="4"/>
  <c r="I125" i="4" s="1"/>
  <c r="F124" i="4"/>
  <c r="I124" i="4" s="1"/>
  <c r="F123" i="4"/>
  <c r="I123" i="4" s="1"/>
  <c r="I128" i="4"/>
  <c r="I127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I100" i="4" s="1"/>
  <c r="F99" i="4"/>
  <c r="I99" i="4" s="1"/>
  <c r="F98" i="4"/>
  <c r="F97" i="4"/>
  <c r="I97" i="4" s="1"/>
  <c r="F96" i="4"/>
  <c r="I96" i="4" s="1"/>
  <c r="F95" i="4"/>
  <c r="I95" i="4" s="1"/>
  <c r="F94" i="4"/>
  <c r="I94" i="4" s="1"/>
  <c r="F93" i="4"/>
  <c r="I93" i="4" s="1"/>
  <c r="I98" i="4"/>
  <c r="I85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64" i="3"/>
  <c r="E64" i="3"/>
  <c r="F64" i="3"/>
  <c r="B64" i="3"/>
  <c r="C58" i="3"/>
  <c r="E58" i="3"/>
  <c r="F58" i="3"/>
  <c r="B58" i="3"/>
  <c r="C53" i="3"/>
  <c r="C63" i="3" s="1"/>
  <c r="E53" i="3"/>
  <c r="F53" i="3"/>
  <c r="B53" i="3"/>
  <c r="D54" i="3"/>
  <c r="D55" i="3"/>
  <c r="D56" i="3"/>
  <c r="D57" i="3"/>
  <c r="D59" i="3"/>
  <c r="D60" i="3"/>
  <c r="D61" i="3"/>
  <c r="D62" i="3"/>
  <c r="D65" i="3"/>
  <c r="G65" i="3" s="1"/>
  <c r="G64" i="3" s="1"/>
  <c r="D67" i="3"/>
  <c r="G67" i="3" s="1"/>
  <c r="D46" i="3"/>
  <c r="D47" i="3"/>
  <c r="D48" i="3"/>
  <c r="D49" i="3"/>
  <c r="D50" i="3"/>
  <c r="D51" i="3"/>
  <c r="D45" i="3"/>
  <c r="E44" i="3"/>
  <c r="F44" i="3"/>
  <c r="B63" i="3"/>
  <c r="B69" i="3" s="1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8" i="3" s="1"/>
  <c r="E29" i="3"/>
  <c r="E41" i="3" s="1"/>
  <c r="E68" i="3" s="1"/>
  <c r="F29" i="3"/>
  <c r="B29" i="3"/>
  <c r="B41" i="3" s="1"/>
  <c r="B68" i="3" s="1"/>
  <c r="B70" i="3" s="1"/>
  <c r="D28" i="3"/>
  <c r="D11" i="3"/>
  <c r="G53" i="3" l="1"/>
  <c r="I38" i="7"/>
  <c r="I112" i="4"/>
  <c r="G58" i="3"/>
  <c r="D58" i="3"/>
  <c r="C66" i="3"/>
  <c r="F61" i="7"/>
  <c r="I44" i="7"/>
  <c r="D64" i="3"/>
  <c r="F63" i="3"/>
  <c r="E35" i="6"/>
  <c r="G29" i="3"/>
  <c r="G41" i="3" s="1"/>
  <c r="G68" i="3" s="1"/>
  <c r="F41" i="3"/>
  <c r="F68" i="3" s="1"/>
  <c r="F70" i="3" s="1"/>
  <c r="E63" i="3"/>
  <c r="E66" i="3" s="1"/>
  <c r="C35" i="6"/>
  <c r="I61" i="7"/>
  <c r="D53" i="3"/>
  <c r="C69" i="3"/>
  <c r="C70" i="3" s="1"/>
  <c r="F69" i="3"/>
  <c r="G69" i="3" s="1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63" i="3" s="1"/>
  <c r="G63" i="3"/>
  <c r="D38" i="3"/>
  <c r="D29" i="3"/>
  <c r="D41" i="3" s="1"/>
  <c r="D68" i="3" s="1"/>
  <c r="G70" i="3" l="1"/>
  <c r="G66" i="3"/>
  <c r="F66" i="3"/>
  <c r="E69" i="3"/>
  <c r="E70" i="3" s="1"/>
  <c r="G35" i="6"/>
  <c r="D69" i="3"/>
  <c r="D70" i="3" s="1"/>
  <c r="D66" i="3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1" i="8" s="1"/>
  <c r="D10" i="8" s="1"/>
  <c r="D34" i="8" s="1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E11" i="8" l="1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G43" i="1"/>
  <c r="G40" i="1"/>
  <c r="G33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F57" i="5" s="1"/>
  <c r="F58" i="5" s="1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D76" i="7" l="1"/>
  <c r="E57" i="5"/>
  <c r="E58" i="5" s="1"/>
  <c r="L78" i="1"/>
  <c r="M78" i="1"/>
  <c r="K15" i="9"/>
  <c r="E15" i="9"/>
  <c r="E9" i="9"/>
  <c r="K9" i="9"/>
  <c r="K21" i="9" s="1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E21" i="9" l="1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<sst xmlns="http://schemas.openxmlformats.org/spreadsheetml/2006/main" count="865" uniqueCount="551">
  <si>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</si>
  <si>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</si>
  <si>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</si>
  <si>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</si>
  <si>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</si>
  <si>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</si>
  <si>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</si>
  <si>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</si>
  <si>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</si>
  <si>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</si>
  <si>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</si>
  <si>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</si>
  <si>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</si>
  <si>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</si>
  <si>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</si>
  <si>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</si>
  <si>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</si>
  <si>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</si>
  <si>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</si>
  <si>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</si>
  <si>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</si>
  <si>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</si>
  <si>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</si>
  <si>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</si>
  <si>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</si>
  <si>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</si>
  <si>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</si>
  <si>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</si>
  <si>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</si>
  <si>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</si>
  <si>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</si>
  <si>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</si>
  <si>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</si>
  <si>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</si>
  <si>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</si>
  <si>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</si>
  <si>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</si>
  <si>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</si>
  <si>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</si>
  <si>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</si>
  <si>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</si>
  <si>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</si>
  <si>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</si>
  <si>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</si>
  <si>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</si>
  <si>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</si>
  <si>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</si>
  <si>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</si>
  <si>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</si>
  <si>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</si>
  <si>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</si>
  <si>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</si>
  <si>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</si>
  <si>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</si>
  <si>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</si>
  <si>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</si>
  <si>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</si>
  <si>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</si>
  <si>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</si>
  <si>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</si>
  <si>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</si>
  <si>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</si>
  <si>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</si>
  <si>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</si>
  <si>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</si>
  <si>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</si>
  <si>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</si>
  <si>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</si>
  <si>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</si>
  <si>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</si>
  <si>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</si>
  <si>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</si>
  <si>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</si>
  <si>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</si>
  <si>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</si>
  <si>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</si>
  <si>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</si>
  <si>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</si>
  <si>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</si>
  <si>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</si>
  <si>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</si>
  <si>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</si>
  <si>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</si>
  <si>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</si>
  <si>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</si>
  <si>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</si>
  <si>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</si>
  <si>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</si>
  <si>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</si>
  <si>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</si>
  <si>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</si>
  <si>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</si>
  <si>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</si>
  <si>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</si>
  <si>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</si>
  <si>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</si>
  <si>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</si>
  <si>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</si>
  <si>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</si>
  <si>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</si>
  <si>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</si>
  <si>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</si>
  <si>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</si>
  <si>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</si>
  <si>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</si>
  <si>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</si>
  <si>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</si>
  <si>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</si>
  <si>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</si>
  <si>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</si>
  <si>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</si>
  <si>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</si>
  <si>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</si>
  <si>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</si>
  <si>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</si>
  <si>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</si>
  <si>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</si>
  <si>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</si>
  <si>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</si>
  <si>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</si>
  <si>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</si>
  <si>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</si>
  <si>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</si>
  <si>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</si>
  <si>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</si>
  <si>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</si>
  <si>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</si>
  <si>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</si>
  <si>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</si>
  <si>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</si>
  <si>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</si>
  <si>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</si>
  <si>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</si>
  <si>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</si>
  <si>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</si>
  <si>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</si>
  <si>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</si>
  <si>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</si>
  <si>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</si>
  <si>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</si>
  <si>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</si>
  <si>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</si>
  <si>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</si>
  <si>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</si>
  <si>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</si>
  <si>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</si>
  <si>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</si>
  <si>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</si>
  <si>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</si>
  <si>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</si>
  <si>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</si>
  <si>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</si>
  <si>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</si>
  <si>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</si>
  <si>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</si>
  <si>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</si>
  <si>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</si>
  <si>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</si>
  <si>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</si>
  <si>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</si>
  <si>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</si>
  <si>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</si>
  <si>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</si>
  <si>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</si>
  <si>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</si>
  <si>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</si>
  <si>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</si>
  <si>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</si>
  <si>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</si>
  <si>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</si>
  <si>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</si>
  <si>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</si>
  <si>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</si>
  <si>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</si>
  <si>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</si>
  <si>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</si>
  <si>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</si>
  <si>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</si>
  <si>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</si>
  <si>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</si>
  <si>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</si>
  <si>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</si>
  <si>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</si>
  <si>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</si>
  <si>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</si>
  <si>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</si>
  <si>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</si>
  <si>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</si>
  <si>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</si>
  <si>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</si>
  <si>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</si>
  <si>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</si>
  <si>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</si>
  <si>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</si>
  <si>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</si>
  <si>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</si>
  <si>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</si>
  <si>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</si>
  <si>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</si>
  <si>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</si>
  <si>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</si>
  <si>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</si>
  <si>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</si>
  <si>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</si>
  <si>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</si>
  <si>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</si>
  <si>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</si>
  <si>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</si>
  <si>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</si>
  <si>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</si>
  <si>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</si>
  <si>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</si>
  <si>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</si>
  <si>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</si>
  <si>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</si>
  <si>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</si>
  <si>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</si>
  <si>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</si>
  <si>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</si>
  <si>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</si>
  <si>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</si>
  <si>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</si>
  <si>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</si>
  <si>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</si>
  <si>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</si>
  <si>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</si>
  <si>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</si>
  <si>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</si>
  <si>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</si>
  <si>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</si>
  <si>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</si>
  <si>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</si>
  <si>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</si>
  <si>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</si>
  <si>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</si>
  <si>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</si>
  <si>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</si>
  <si>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</si>
  <si>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</si>
  <si>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</si>
  <si>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</si>
  <si>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</si>
  <si>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</si>
  <si>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</si>
  <si>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</si>
  <si>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</si>
  <si>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</si>
  <si>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</si>
  <si>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</si>
  <si>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</si>
  <si>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</si>
  <si>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</si>
  <si>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</si>
  <si>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</si>
  <si>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</si>
  <si>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</si>
  <si>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</si>
  <si>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</si>
  <si>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</si>
  <si>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</si>
  <si>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</si>
  <si>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</si>
  <si>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</si>
  <si>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</si>
  <si>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</si>
  <si>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</si>
  <si>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</si>
  <si>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</si>
  <si>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</si>
  <si>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</si>
  <si>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</si>
  <si>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</si>
  <si>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</si>
  <si>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</si>
  <si>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</si>
  <si>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</si>
  <si>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</si>
  <si>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</si>
  <si>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</si>
  <si>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</si>
  <si>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</si>
  <si>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</si>
  <si>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</si>
  <si>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</si>
  <si>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</si>
  <si>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</si>
  <si>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</si>
  <si>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</si>
  <si>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</si>
  <si>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</si>
  <si>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</si>
  <si>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</si>
  <si>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</si>
  <si>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</si>
  <si>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</si>
  <si>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</si>
  <si>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</si>
  <si>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</si>
  <si>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</si>
  <si>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</si>
  <si>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</si>
  <si>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</si>
  <si>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</si>
  <si>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</si>
  <si>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</si>
  <si>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</si>
  <si>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</si>
  <si>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</si>
  <si>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</si>
  <si>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</si>
  <si>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</si>
  <si>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</si>
  <si>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</si>
  <si>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</si>
  <si>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</si>
  <si>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</si>
  <si>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</si>
  <si>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</si>
  <si>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</si>
  <si>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</si>
  <si>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</si>
  <si>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</si>
  <si>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</si>
  <si>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</si>
  <si>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</si>
  <si>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</si>
  <si>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</si>
  <si>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</si>
  <si>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</si>
  <si>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</si>
  <si>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</si>
  <si>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</si>
  <si>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</si>
  <si>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</si>
  <si>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</si>
  <si>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</si>
  <si>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</si>
  <si>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</si>
  <si>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</si>
  <si>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</si>
  <si>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</si>
  <si>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</si>
  <si>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</si>
  <si>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</si>
  <si>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</si>
  <si>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</si>
  <si>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</si>
  <si>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</si>
  <si>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</si>
  <si>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</si>
  <si>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</si>
  <si>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</si>
  <si>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</si>
  <si>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</si>
  <si>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</si>
  <si>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</si>
  <si>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</si>
  <si>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</si>
  <si>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</si>
  <si>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</si>
  <si>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</si>
  <si>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</si>
  <si>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</si>
  <si>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</si>
  <si>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</si>
  <si>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</si>
  <si>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</si>
  <si>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</si>
  <si>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</si>
  <si>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</si>
  <si>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</si>
  <si>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</si>
  <si>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</si>
  <si>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</si>
  <si>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</si>
  <si>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</si>
  <si>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</si>
  <si>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</si>
  <si>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</si>
  <si>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</si>
  <si>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</si>
  <si>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</si>
  <si>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</si>
  <si>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</si>
  <si>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</si>
  <si>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</si>
  <si>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</si>
  <si>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</si>
  <si>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</si>
  <si>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</si>
  <si>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</si>
  <si>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</si>
  <si>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</si>
  <si>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</si>
  <si>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</si>
  <si>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</si>
  <si>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</si>
  <si>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</si>
  <si>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</si>
  <si>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</si>
  <si>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</si>
  <si>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</si>
  <si>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</si>
  <si>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</si>
  <si>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</si>
  <si>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</si>
  <si>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</si>
  <si>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</si>
  <si>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</si>
  <si>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</si>
  <si>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</si>
  <si>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</si>
  <si>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</si>
  <si>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</si>
  <si>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</si>
  <si>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</si>
  <si>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</si>
  <si>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</si>
  <si>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</si>
  <si>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</si>
  <si>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</si>
  <si>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</si>
  <si>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</si>
  <si>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</si>
  <si>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</si>
  <si>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</si>
  <si>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</si>
  <si>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</si>
  <si>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</si>
  <si>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</si>
  <si>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</si>
  <si>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</si>
  <si>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</si>
  <si>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</si>
  <si>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</si>
  <si>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</si>
  <si>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</si>
  <si>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</si>
  <si>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</si>
  <si>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</si>
  <si>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</si>
  <si>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</si>
  <si>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</si>
  <si>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</si>
  <si>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</si>
  <si>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</si>
  <si>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</si>
  <si>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</si>
  <si>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</si>
  <si>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</si>
  <si>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</si>
  <si>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</si>
  <si>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</si>
  <si>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</si>
  <si>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</si>
  <si>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</si>
  <si>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</si>
  <si>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</si>
  <si>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</si>
  <si>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</si>
  <si>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</si>
  <si>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</si>
  <si>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</si>
  <si>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</si>
  <si>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</si>
  <si>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</si>
  <si>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</si>
  <si>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</si>
  <si>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</si>
  <si>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</si>
  <si>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</si>
  <si>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</si>
  <si>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</si>
  <si>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</si>
  <si>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</si>
  <si>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</si>
  <si>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</si>
  <si>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</si>
  <si>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</si>
  <si>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</si>
  <si>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</si>
  <si>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</si>
  <si>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</si>
  <si>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</si>
  <si>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</si>
  <si>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</si>
  <si>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</si>
  <si>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</si>
  <si>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</si>
  <si>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</si>
  <si>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</si>
  <si>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</si>
  <si>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</si>
  <si>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</si>
  <si>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</si>
  <si>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</si>
  <si>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</si>
  <si>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</si>
  <si>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</si>
  <si>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</si>
  <si>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</si>
  <si>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</si>
  <si>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</si>
  <si>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</si>
  <si>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</si>
  <si>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</si>
  <si>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</si>
  <si>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</si>
  <si>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</si>
  <si>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</si>
  <si>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</si>
  <si>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</si>
  <si>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</si>
  <si>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</si>
  <si>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</si>
  <si>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</si>
  <si>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</si>
  <si>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</si>
  <si>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</si>
  <si>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</si>
  <si>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</si>
  <si>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</si>
  <si>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</si>
  <si>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</si>
  <si>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</si>
  <si>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</si>
  <si>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</si>
  <si>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</si>
  <si>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</si>
  <si>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Del 1 de enero al 31 de marzo del 2021 (b)</t>
  </si>
  <si>
    <t>Del 1 de enero al 31 de marzo del 2021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</si>
  <si>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</si>
  <si>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</si>
  <si>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</si>
  <si>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</si>
  <si>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</si>
  <si>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</si>
  <si>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</si>
  <si>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31 de diciembre 2022</t>
  </si>
  <si>
    <t>31 de diciembre  2022</t>
  </si>
  <si>
    <t xml:space="preserve">Al 31 de diciembre de 2022 y al 31 de diciembre de 2023 </t>
  </si>
  <si>
    <t>31 de diciembre  2023</t>
  </si>
  <si>
    <t>Del 1 de enero al 31 de diciembre del 2023 (b)</t>
  </si>
  <si>
    <t>Saldo al 31 de diciembre del 2022 d)</t>
  </si>
  <si>
    <t>Del 1 de enero al 31 de diciembre del 2023</t>
  </si>
  <si>
    <t>Monto pagado de la inversión al 31 de diciembre del 2023 (k)</t>
  </si>
  <si>
    <t>Monto pagado de la inversión actualizado 31 de diciembre del 2023(l)</t>
  </si>
  <si>
    <t>Saldo pendiente por pagar de la inversión al 31 de diciembre del 2023 (m = g – l)</t>
  </si>
  <si>
    <t>12 meses</t>
  </si>
  <si>
    <t>TIIE + 2.5</t>
  </si>
  <si>
    <t>Saldo Final del Periodo diciembre 2023(h)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</si>
</sst>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b/>
      <sz val="10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5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1" fillId="0" borderId="0"/>
    <xf numFmtId="164" fontId="16" fillId="0" borderId="0"/>
    <xf numFmtId="0" fontId="16" fillId="0" borderId="0"/>
    <xf numFmtId="43" fontId="11" fillId="0" borderId="0" applyFont="0" applyFill="0" applyBorder="0" applyAlignment="0" applyProtection="0"/>
    <xf numFmtId="0" fontId="19" fillId="3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8" fillId="0" borderId="0"/>
    <xf numFmtId="0" fontId="22" fillId="0" borderId="0"/>
    <xf numFmtId="0" fontId="8" fillId="0" borderId="0"/>
  </cellStyleXfs>
  <cellXfs count="422">
    <xf numFmtId="0" fontId="0" fillId="0" borderId="0" xfId="0"/>
    <xf numFmtId="0" fontId="12" fillId="0" borderId="0" xfId="0" applyFont="1"/>
    <xf numFmtId="4" fontId="12" fillId="0" borderId="0" xfId="0" applyNumberFormat="1" applyFont="1"/>
    <xf numFmtId="0" fontId="15" fillId="2" borderId="0" xfId="1" applyFont="1" applyFill="1" applyAlignment="1">
      <alignment horizontal="right"/>
    </xf>
    <xf numFmtId="0" fontId="15" fillId="2" borderId="0" xfId="1" applyFont="1" applyFill="1" applyAlignment="1" applyProtection="1">
      <alignment horizontal="center"/>
      <protection locked="0"/>
    </xf>
    <xf numFmtId="4" fontId="13" fillId="0" borderId="0" xfId="0" applyNumberFormat="1" applyFont="1"/>
    <xf numFmtId="0" fontId="13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2" fillId="0" borderId="1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0" fontId="12" fillId="0" borderId="8" xfId="0" applyFont="1" applyBorder="1"/>
    <xf numFmtId="0" fontId="13" fillId="2" borderId="2" xfId="0" applyFont="1" applyFill="1" applyBorder="1"/>
    <xf numFmtId="0" fontId="12" fillId="2" borderId="2" xfId="0" applyFont="1" applyFill="1" applyBorder="1"/>
    <xf numFmtId="0" fontId="12" fillId="2" borderId="3" xfId="0" applyFont="1" applyFill="1" applyBorder="1"/>
    <xf numFmtId="0" fontId="13" fillId="0" borderId="5" xfId="0" applyFont="1" applyBorder="1" applyAlignment="1">
      <alignment horizontal="center"/>
    </xf>
    <xf numFmtId="0" fontId="13" fillId="0" borderId="5" xfId="0" applyFont="1" applyBorder="1"/>
    <xf numFmtId="3" fontId="12" fillId="0" borderId="5" xfId="0" applyNumberFormat="1" applyFont="1" applyBorder="1"/>
    <xf numFmtId="4" fontId="12" fillId="0" borderId="5" xfId="0" applyNumberFormat="1" applyFont="1" applyBorder="1"/>
    <xf numFmtId="0" fontId="12" fillId="0" borderId="7" xfId="0" applyFont="1" applyBorder="1"/>
    <xf numFmtId="0" fontId="12" fillId="2" borderId="9" xfId="0" applyFont="1" applyFill="1" applyBorder="1"/>
    <xf numFmtId="0" fontId="12" fillId="0" borderId="11" xfId="0" applyFont="1" applyBorder="1"/>
    <xf numFmtId="0" fontId="12" fillId="0" borderId="10" xfId="0" applyFont="1" applyBorder="1"/>
    <xf numFmtId="4" fontId="12" fillId="2" borderId="9" xfId="0" applyNumberFormat="1" applyFont="1" applyFill="1" applyBorder="1"/>
    <xf numFmtId="4" fontId="12" fillId="0" borderId="10" xfId="0" applyNumberFormat="1" applyFont="1" applyBorder="1"/>
    <xf numFmtId="0" fontId="12" fillId="2" borderId="1" xfId="0" applyFont="1" applyFill="1" applyBorder="1"/>
    <xf numFmtId="4" fontId="12" fillId="0" borderId="4" xfId="0" applyNumberFormat="1" applyFont="1" applyBorder="1"/>
    <xf numFmtId="49" fontId="12" fillId="0" borderId="0" xfId="0" applyNumberFormat="1" applyFont="1"/>
    <xf numFmtId="49" fontId="13" fillId="0" borderId="0" xfId="0" applyNumberFormat="1" applyFont="1"/>
    <xf numFmtId="3" fontId="12" fillId="0" borderId="11" xfId="0" applyNumberFormat="1" applyFont="1" applyBorder="1"/>
    <xf numFmtId="3" fontId="13" fillId="0" borderId="11" xfId="0" applyNumberFormat="1" applyFont="1" applyBorder="1"/>
    <xf numFmtId="3" fontId="0" fillId="0" borderId="11" xfId="0" applyNumberFormat="1" applyBorder="1"/>
    <xf numFmtId="0" fontId="10" fillId="0" borderId="0" xfId="6"/>
    <xf numFmtId="0" fontId="21" fillId="0" borderId="4" xfId="5" applyFont="1" applyFill="1" applyBorder="1" applyAlignment="1">
      <alignment horizontal="left" vertical="center"/>
    </xf>
    <xf numFmtId="0" fontId="17" fillId="0" borderId="5" xfId="5" applyFont="1" applyFill="1" applyBorder="1" applyAlignment="1">
      <alignment horizontal="center" vertical="center"/>
    </xf>
    <xf numFmtId="4" fontId="21" fillId="0" borderId="9" xfId="5" applyNumberFormat="1" applyFont="1" applyFill="1" applyBorder="1" applyAlignment="1">
      <alignment horizontal="right" vertical="center"/>
    </xf>
    <xf numFmtId="0" fontId="18" fillId="0" borderId="0" xfId="6" applyFont="1"/>
    <xf numFmtId="0" fontId="18" fillId="0" borderId="1" xfId="6" applyFont="1" applyBorder="1"/>
    <xf numFmtId="0" fontId="18" fillId="0" borderId="3" xfId="6" applyFont="1" applyBorder="1"/>
    <xf numFmtId="4" fontId="18" fillId="0" borderId="9" xfId="6" applyNumberFormat="1" applyFont="1" applyBorder="1"/>
    <xf numFmtId="0" fontId="10" fillId="0" borderId="5" xfId="6" applyBorder="1"/>
    <xf numFmtId="0" fontId="18" fillId="0" borderId="4" xfId="6" applyFont="1" applyBorder="1"/>
    <xf numFmtId="0" fontId="18" fillId="0" borderId="5" xfId="6" applyFont="1" applyBorder="1"/>
    <xf numFmtId="0" fontId="20" fillId="0" borderId="5" xfId="6" applyFont="1" applyBorder="1"/>
    <xf numFmtId="0" fontId="10" fillId="0" borderId="8" xfId="6" applyBorder="1"/>
    <xf numFmtId="0" fontId="18" fillId="0" borderId="15" xfId="6" applyFont="1" applyBorder="1"/>
    <xf numFmtId="0" fontId="18" fillId="0" borderId="13" xfId="6" applyFont="1" applyBorder="1"/>
    <xf numFmtId="4" fontId="18" fillId="0" borderId="14" xfId="6" applyNumberFormat="1" applyFont="1" applyBorder="1"/>
    <xf numFmtId="0" fontId="10" fillId="0" borderId="4" xfId="6" applyBorder="1" applyAlignment="1">
      <alignment horizontal="right"/>
    </xf>
    <xf numFmtId="0" fontId="10" fillId="0" borderId="6" xfId="6" applyBorder="1" applyAlignment="1">
      <alignment horizontal="right"/>
    </xf>
    <xf numFmtId="166" fontId="10" fillId="0" borderId="0" xfId="6" applyNumberFormat="1"/>
    <xf numFmtId="0" fontId="24" fillId="0" borderId="11" xfId="0" applyFont="1" applyBorder="1" applyAlignment="1">
      <alignment vertical="center" wrapText="1"/>
    </xf>
    <xf numFmtId="2" fontId="0" fillId="0" borderId="0" xfId="0" applyNumberFormat="1"/>
    <xf numFmtId="0" fontId="26" fillId="0" borderId="11" xfId="0" applyFont="1" applyBorder="1" applyAlignment="1">
      <alignment horizontal="left" vertical="center" wrapText="1" indent="2"/>
    </xf>
    <xf numFmtId="0" fontId="24" fillId="0" borderId="10" xfId="0" applyFont="1" applyBorder="1" applyAlignment="1">
      <alignment vertical="center" wrapText="1"/>
    </xf>
    <xf numFmtId="0" fontId="26" fillId="0" borderId="11" xfId="0" applyFont="1" applyBorder="1" applyAlignment="1">
      <alignment horizontal="left" vertical="center" wrapText="1" indent="1"/>
    </xf>
    <xf numFmtId="0" fontId="24" fillId="0" borderId="11" xfId="0" applyFont="1" applyBorder="1" applyAlignment="1">
      <alignment vertical="center"/>
    </xf>
    <xf numFmtId="0" fontId="26" fillId="0" borderId="11" xfId="0" applyFont="1" applyBorder="1" applyAlignment="1">
      <alignment horizontal="left" vertical="center" indent="1"/>
    </xf>
    <xf numFmtId="0" fontId="24" fillId="0" borderId="10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29" fillId="0" borderId="11" xfId="0" applyNumberFormat="1" applyFont="1" applyBorder="1" applyAlignment="1" applyProtection="1">
      <alignment horizontal="right" wrapText="1"/>
      <protection locked="0"/>
    </xf>
    <xf numFmtId="3" fontId="25" fillId="0" borderId="11" xfId="8" applyNumberFormat="1" applyFont="1" applyFill="1" applyBorder="1" applyAlignment="1" applyProtection="1">
      <alignment horizontal="right" wrapText="1"/>
      <protection locked="0"/>
    </xf>
    <xf numFmtId="3" fontId="25" fillId="0" borderId="11" xfId="0" applyNumberFormat="1" applyFont="1" applyBorder="1" applyAlignment="1" applyProtection="1">
      <alignment horizontal="right" wrapText="1"/>
      <protection locked="0"/>
    </xf>
    <xf numFmtId="3" fontId="29" fillId="0" borderId="10" xfId="0" applyNumberFormat="1" applyFont="1" applyBorder="1" applyAlignment="1" applyProtection="1">
      <alignment horizontal="right" wrapText="1"/>
      <protection locked="0"/>
    </xf>
    <xf numFmtId="3" fontId="25" fillId="0" borderId="11" xfId="0" applyNumberFormat="1" applyFont="1" applyBorder="1" applyAlignment="1" applyProtection="1">
      <alignment horizontal="right"/>
      <protection locked="0"/>
    </xf>
    <xf numFmtId="4" fontId="9" fillId="0" borderId="11" xfId="6" applyNumberFormat="1" applyFont="1" applyBorder="1"/>
    <xf numFmtId="3" fontId="29" fillId="0" borderId="11" xfId="0" applyNumberFormat="1" applyFont="1" applyBorder="1" applyAlignment="1" applyProtection="1">
      <alignment horizontal="right"/>
      <protection locked="0"/>
    </xf>
    <xf numFmtId="3" fontId="29" fillId="0" borderId="10" xfId="0" applyNumberFormat="1" applyFont="1" applyBorder="1" applyAlignment="1" applyProtection="1">
      <alignment horizontal="right"/>
      <protection locked="0"/>
    </xf>
    <xf numFmtId="3" fontId="25" fillId="0" borderId="11" xfId="0" applyNumberFormat="1" applyFont="1" applyBorder="1" applyAlignment="1">
      <alignment horizontal="right"/>
    </xf>
    <xf numFmtId="0" fontId="18" fillId="2" borderId="9" xfId="6" applyFont="1" applyFill="1" applyBorder="1"/>
    <xf numFmtId="0" fontId="10" fillId="2" borderId="11" xfId="6" applyFill="1" applyBorder="1" applyAlignment="1">
      <alignment horizontal="left" indent="2"/>
    </xf>
    <xf numFmtId="0" fontId="10" fillId="2" borderId="11" xfId="6" applyFill="1" applyBorder="1" applyAlignment="1">
      <alignment horizontal="left" indent="4"/>
    </xf>
    <xf numFmtId="0" fontId="18" fillId="2" borderId="11" xfId="6" applyFont="1" applyFill="1" applyBorder="1" applyAlignment="1">
      <alignment horizontal="left"/>
    </xf>
    <xf numFmtId="0" fontId="10" fillId="2" borderId="11" xfId="6" applyFill="1" applyBorder="1" applyAlignment="1">
      <alignment horizontal="left" wrapText="1" indent="4"/>
    </xf>
    <xf numFmtId="0" fontId="18" fillId="2" borderId="11" xfId="6" applyFont="1" applyFill="1" applyBorder="1" applyAlignment="1">
      <alignment horizontal="left" indent="2"/>
    </xf>
    <xf numFmtId="0" fontId="10" fillId="2" borderId="9" xfId="6" applyFill="1" applyBorder="1"/>
    <xf numFmtId="3" fontId="10" fillId="2" borderId="11" xfId="7" applyNumberFormat="1" applyFont="1" applyFill="1" applyBorder="1"/>
    <xf numFmtId="3" fontId="18" fillId="2" borderId="11" xfId="7" applyNumberFormat="1" applyFont="1" applyFill="1" applyBorder="1"/>
    <xf numFmtId="0" fontId="12" fillId="4" borderId="6" xfId="0" applyFont="1" applyFill="1" applyBorder="1"/>
    <xf numFmtId="0" fontId="15" fillId="4" borderId="7" xfId="1" applyFont="1" applyFill="1" applyBorder="1" applyAlignment="1">
      <alignment horizontal="right"/>
    </xf>
    <xf numFmtId="49" fontId="12" fillId="0" borderId="1" xfId="0" applyNumberFormat="1" applyFont="1" applyBorder="1"/>
    <xf numFmtId="49" fontId="12" fillId="0" borderId="4" xfId="0" applyNumberFormat="1" applyFont="1" applyBorder="1"/>
    <xf numFmtId="49" fontId="12" fillId="0" borderId="6" xfId="0" applyNumberFormat="1" applyFont="1" applyBorder="1"/>
    <xf numFmtId="0" fontId="32" fillId="0" borderId="0" xfId="0" applyFont="1" applyAlignment="1">
      <alignment horizontal="justify" vertical="center"/>
    </xf>
    <xf numFmtId="0" fontId="33" fillId="5" borderId="23" xfId="0" applyFont="1" applyFill="1" applyBorder="1" applyAlignment="1">
      <alignment horizontal="center" vertical="center" wrapText="1"/>
    </xf>
    <xf numFmtId="0" fontId="33" fillId="5" borderId="26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justify" vertical="center" wrapText="1"/>
    </xf>
    <xf numFmtId="0" fontId="33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6" fillId="0" borderId="23" xfId="9" applyNumberFormat="1" applyFont="1" applyFill="1" applyBorder="1" applyAlignment="1">
      <alignment horizontal="center"/>
    </xf>
    <xf numFmtId="167" fontId="36" fillId="0" borderId="0" xfId="9" applyNumberFormat="1" applyFont="1" applyFill="1" applyBorder="1" applyAlignment="1">
      <alignment horizontal="center"/>
    </xf>
    <xf numFmtId="0" fontId="35" fillId="0" borderId="0" xfId="0" applyFont="1" applyAlignment="1">
      <alignment horizontal="justify" vertical="center" wrapText="1"/>
    </xf>
    <xf numFmtId="0" fontId="35" fillId="0" borderId="28" xfId="0" applyFont="1" applyBorder="1" applyAlignment="1">
      <alignment horizontal="justify" vertical="center" wrapText="1"/>
    </xf>
    <xf numFmtId="0" fontId="33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3" fillId="0" borderId="28" xfId="0" applyFont="1" applyBorder="1" applyAlignment="1">
      <alignment horizontal="left" vertical="center" wrapText="1"/>
    </xf>
    <xf numFmtId="0" fontId="35" fillId="0" borderId="24" xfId="0" applyFont="1" applyBorder="1" applyAlignment="1">
      <alignment horizontal="justify" vertical="center" wrapText="1"/>
    </xf>
    <xf numFmtId="0" fontId="35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3" fillId="4" borderId="23" xfId="0" applyNumberFormat="1" applyFont="1" applyFill="1" applyBorder="1" applyAlignment="1">
      <alignment wrapText="1"/>
    </xf>
    <xf numFmtId="3" fontId="33" fillId="4" borderId="23" xfId="0" applyNumberFormat="1" applyFont="1" applyFill="1" applyBorder="1" applyAlignment="1">
      <alignment horizontal="right" wrapText="1"/>
    </xf>
    <xf numFmtId="3" fontId="33" fillId="0" borderId="23" xfId="0" applyNumberFormat="1" applyFont="1" applyBorder="1" applyAlignment="1">
      <alignment wrapText="1"/>
    </xf>
    <xf numFmtId="3" fontId="33" fillId="0" borderId="23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3" fillId="0" borderId="28" xfId="0" applyNumberFormat="1" applyFont="1" applyBorder="1" applyAlignment="1">
      <alignment wrapText="1"/>
    </xf>
    <xf numFmtId="3" fontId="33" fillId="0" borderId="23" xfId="9" applyNumberFormat="1" applyFont="1" applyBorder="1" applyAlignment="1">
      <alignment wrapText="1"/>
    </xf>
    <xf numFmtId="3" fontId="33" fillId="0" borderId="28" xfId="9" applyNumberFormat="1" applyFont="1" applyBorder="1" applyAlignment="1">
      <alignment wrapText="1"/>
    </xf>
    <xf numFmtId="3" fontId="35" fillId="0" borderId="28" xfId="0" applyNumberFormat="1" applyFont="1" applyBorder="1" applyAlignment="1">
      <alignment wrapText="1"/>
    </xf>
    <xf numFmtId="3" fontId="35" fillId="0" borderId="28" xfId="0" applyNumberFormat="1" applyFont="1" applyBorder="1" applyAlignment="1">
      <alignment horizontal="right" wrapText="1"/>
    </xf>
    <xf numFmtId="3" fontId="33" fillId="0" borderId="28" xfId="0" applyNumberFormat="1" applyFont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4" fillId="0" borderId="26" xfId="0" applyNumberFormat="1" applyFont="1" applyBorder="1" applyAlignment="1">
      <alignment wrapText="1"/>
    </xf>
    <xf numFmtId="3" fontId="34" fillId="0" borderId="26" xfId="0" applyNumberFormat="1" applyFont="1" applyBorder="1" applyAlignment="1">
      <alignment horizontal="right" wrapText="1"/>
    </xf>
    <xf numFmtId="0" fontId="38" fillId="0" borderId="0" xfId="0" applyFont="1" applyAlignment="1">
      <alignment vertical="center" wrapText="1"/>
    </xf>
    <xf numFmtId="0" fontId="38" fillId="0" borderId="0" xfId="0" applyFont="1" applyAlignment="1">
      <alignment vertical="center"/>
    </xf>
    <xf numFmtId="0" fontId="39" fillId="0" borderId="28" xfId="0" applyFont="1" applyBorder="1" applyAlignment="1">
      <alignment horizontal="justify" vertical="center" wrapText="1"/>
    </xf>
    <xf numFmtId="0" fontId="40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/>
    </xf>
    <xf numFmtId="0" fontId="39" fillId="0" borderId="23" xfId="0" applyFont="1" applyBorder="1" applyAlignment="1">
      <alignment horizontal="justify" vertical="center" wrapText="1"/>
    </xf>
    <xf numFmtId="0" fontId="38" fillId="0" borderId="28" xfId="0" applyFont="1" applyBorder="1" applyAlignment="1">
      <alignment horizontal="left" vertical="center" wrapText="1" indent="1"/>
    </xf>
    <xf numFmtId="0" fontId="38" fillId="0" borderId="28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justify" vertical="center" wrapText="1"/>
    </xf>
    <xf numFmtId="0" fontId="39" fillId="0" borderId="26" xfId="0" applyFont="1" applyBorder="1" applyAlignment="1">
      <alignment horizontal="justify" vertical="center" wrapText="1"/>
    </xf>
    <xf numFmtId="0" fontId="39" fillId="0" borderId="23" xfId="0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3" fontId="38" fillId="0" borderId="23" xfId="0" applyNumberFormat="1" applyFont="1" applyBorder="1" applyAlignment="1">
      <alignment horizontal="right" vertical="center" wrapText="1"/>
    </xf>
    <xf numFmtId="14" fontId="38" fillId="0" borderId="23" xfId="0" applyNumberFormat="1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3" fontId="38" fillId="0" borderId="23" xfId="0" applyNumberFormat="1" applyFont="1" applyBorder="1" applyAlignment="1">
      <alignment vertical="center" wrapText="1"/>
    </xf>
    <xf numFmtId="43" fontId="39" fillId="0" borderId="23" xfId="0" applyNumberFormat="1" applyFont="1" applyBorder="1" applyAlignment="1">
      <alignment horizontal="justify" vertical="center" wrapText="1"/>
    </xf>
    <xf numFmtId="168" fontId="39" fillId="0" borderId="23" xfId="0" applyNumberFormat="1" applyFont="1" applyBorder="1" applyAlignment="1">
      <alignment horizontal="justify" vertical="center" wrapText="1"/>
    </xf>
    <xf numFmtId="0" fontId="42" fillId="0" borderId="0" xfId="6" applyFont="1"/>
    <xf numFmtId="0" fontId="43" fillId="0" borderId="16" xfId="6" applyFont="1" applyBorder="1" applyAlignment="1">
      <alignment horizontal="left" vertical="center" wrapText="1"/>
    </xf>
    <xf numFmtId="4" fontId="43" fillId="0" borderId="28" xfId="6" applyNumberFormat="1" applyFont="1" applyBorder="1" applyAlignment="1">
      <alignment vertical="center" wrapText="1"/>
    </xf>
    <xf numFmtId="0" fontId="42" fillId="0" borderId="16" xfId="6" applyFont="1" applyBorder="1" applyAlignment="1">
      <alignment horizontal="left" vertical="center" wrapText="1" indent="2"/>
    </xf>
    <xf numFmtId="4" fontId="42" fillId="0" borderId="28" xfId="6" applyNumberFormat="1" applyFont="1" applyBorder="1" applyAlignment="1">
      <alignment horizontal="right" vertical="center" wrapText="1"/>
    </xf>
    <xf numFmtId="4" fontId="22" fillId="0" borderId="28" xfId="10" applyNumberFormat="1" applyFont="1" applyBorder="1" applyAlignment="1">
      <alignment horizontal="right" vertical="center"/>
    </xf>
    <xf numFmtId="4" fontId="42" fillId="0" borderId="28" xfId="6" applyNumberFormat="1" applyFont="1" applyBorder="1" applyAlignment="1">
      <alignment horizontal="right"/>
    </xf>
    <xf numFmtId="0" fontId="42" fillId="0" borderId="16" xfId="6" applyFont="1" applyBorder="1" applyAlignment="1">
      <alignment horizontal="left" vertical="center" wrapText="1" indent="4"/>
    </xf>
    <xf numFmtId="0" fontId="42" fillId="0" borderId="16" xfId="6" applyFont="1" applyBorder="1" applyAlignment="1">
      <alignment horizontal="left" vertical="center" wrapText="1"/>
    </xf>
    <xf numFmtId="4" fontId="43" fillId="0" borderId="28" xfId="6" applyNumberFormat="1" applyFont="1" applyBorder="1" applyAlignment="1">
      <alignment horizontal="right" vertical="center" wrapText="1"/>
    </xf>
    <xf numFmtId="4" fontId="43" fillId="0" borderId="23" xfId="6" applyNumberFormat="1" applyFont="1" applyBorder="1" applyAlignment="1">
      <alignment horizontal="right" vertical="center" wrapText="1"/>
    </xf>
    <xf numFmtId="0" fontId="42" fillId="0" borderId="16" xfId="6" applyFont="1" applyBorder="1" applyAlignment="1">
      <alignment horizontal="left" vertical="center" wrapText="1" indent="5"/>
    </xf>
    <xf numFmtId="0" fontId="43" fillId="0" borderId="18" xfId="6" applyFont="1" applyBorder="1" applyAlignment="1">
      <alignment horizontal="left" vertical="center" wrapText="1"/>
    </xf>
    <xf numFmtId="4" fontId="43" fillId="0" borderId="30" xfId="6" applyNumberFormat="1" applyFont="1" applyBorder="1" applyAlignment="1">
      <alignment vertical="center" wrapText="1"/>
    </xf>
    <xf numFmtId="0" fontId="18" fillId="0" borderId="16" xfId="6" applyFont="1" applyBorder="1" applyAlignment="1">
      <alignment horizontal="left" vertical="center" wrapText="1"/>
    </xf>
    <xf numFmtId="0" fontId="8" fillId="2" borderId="0" xfId="11" applyFont="1" applyFill="1"/>
    <xf numFmtId="0" fontId="8" fillId="0" borderId="0" xfId="12" applyAlignment="1">
      <alignment vertical="center"/>
    </xf>
    <xf numFmtId="0" fontId="8" fillId="0" borderId="0" xfId="11" applyFont="1" applyAlignment="1">
      <alignment vertical="center"/>
    </xf>
    <xf numFmtId="0" fontId="18" fillId="0" borderId="28" xfId="0" applyFont="1" applyBorder="1" applyAlignment="1">
      <alignment horizontal="left" vertical="center" wrapText="1"/>
    </xf>
    <xf numFmtId="0" fontId="18" fillId="0" borderId="28" xfId="12" applyFont="1" applyBorder="1" applyAlignment="1">
      <alignment horizontal="left" vertical="center" indent="2"/>
    </xf>
    <xf numFmtId="0" fontId="18" fillId="0" borderId="0" xfId="12" applyFont="1" applyAlignment="1">
      <alignment vertical="center"/>
    </xf>
    <xf numFmtId="0" fontId="18" fillId="0" borderId="0" xfId="11" applyFont="1" applyAlignment="1">
      <alignment vertical="center"/>
    </xf>
    <xf numFmtId="0" fontId="8" fillId="0" borderId="0" xfId="10" applyAlignment="1">
      <alignment vertical="center"/>
    </xf>
    <xf numFmtId="4" fontId="18" fillId="0" borderId="18" xfId="10" applyNumberFormat="1" applyFont="1" applyBorder="1"/>
    <xf numFmtId="0" fontId="8" fillId="0" borderId="0" xfId="10"/>
    <xf numFmtId="4" fontId="8" fillId="0" borderId="0" xfId="10" applyNumberFormat="1"/>
    <xf numFmtId="4" fontId="8" fillId="0" borderId="23" xfId="6" applyNumberFormat="1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3" fontId="18" fillId="0" borderId="28" xfId="6" applyNumberFormat="1" applyFont="1" applyBorder="1" applyAlignment="1">
      <alignment horizontal="right" vertical="center" wrapText="1"/>
    </xf>
    <xf numFmtId="3" fontId="18" fillId="0" borderId="28" xfId="6" applyNumberFormat="1" applyFont="1" applyBorder="1" applyAlignment="1">
      <alignment horizontal="right" vertical="center"/>
    </xf>
    <xf numFmtId="3" fontId="18" fillId="0" borderId="23" xfId="6" applyNumberFormat="1" applyFont="1" applyBorder="1" applyAlignment="1">
      <alignment horizontal="right" vertical="center"/>
    </xf>
    <xf numFmtId="0" fontId="8" fillId="0" borderId="16" xfId="6" applyFont="1" applyBorder="1" applyAlignment="1">
      <alignment horizontal="left" vertical="center"/>
    </xf>
    <xf numFmtId="0" fontId="8" fillId="0" borderId="23" xfId="6" applyFont="1" applyBorder="1" applyAlignment="1">
      <alignment horizontal="left" vertical="center"/>
    </xf>
    <xf numFmtId="3" fontId="8" fillId="0" borderId="28" xfId="3" applyNumberFormat="1" applyFont="1" applyBorder="1" applyAlignment="1">
      <alignment horizontal="right"/>
    </xf>
    <xf numFmtId="3" fontId="8" fillId="0" borderId="28" xfId="6" applyNumberFormat="1" applyFont="1" applyBorder="1" applyAlignment="1">
      <alignment horizontal="right" vertical="center"/>
    </xf>
    <xf numFmtId="3" fontId="8" fillId="0" borderId="23" xfId="6" applyNumberFormat="1" applyFont="1" applyBorder="1" applyAlignment="1">
      <alignment horizontal="right" vertical="center"/>
    </xf>
    <xf numFmtId="0" fontId="18" fillId="0" borderId="16" xfId="6" applyFont="1" applyBorder="1" applyAlignment="1">
      <alignment vertical="center"/>
    </xf>
    <xf numFmtId="0" fontId="18" fillId="0" borderId="23" xfId="6" applyFont="1" applyBorder="1" applyAlignment="1">
      <alignment vertical="center"/>
    </xf>
    <xf numFmtId="0" fontId="8" fillId="0" borderId="23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/>
    </xf>
    <xf numFmtId="0" fontId="18" fillId="0" borderId="23" xfId="0" applyFont="1" applyBorder="1" applyAlignment="1">
      <alignment horizontal="left" vertical="center"/>
    </xf>
    <xf numFmtId="3" fontId="8" fillId="0" borderId="11" xfId="3" applyNumberFormat="1" applyFont="1" applyBorder="1" applyAlignment="1">
      <alignment horizontal="right"/>
    </xf>
    <xf numFmtId="0" fontId="8" fillId="0" borderId="23" xfId="6" applyFont="1" applyBorder="1" applyAlignment="1">
      <alignment horizontal="left" vertical="center" wrapText="1"/>
    </xf>
    <xf numFmtId="0" fontId="18" fillId="0" borderId="18" xfId="6" applyFont="1" applyBorder="1" applyAlignment="1">
      <alignment vertical="center"/>
    </xf>
    <xf numFmtId="0" fontId="18" fillId="0" borderId="20" xfId="6" applyFont="1" applyBorder="1" applyAlignment="1">
      <alignment vertical="center"/>
    </xf>
    <xf numFmtId="165" fontId="21" fillId="0" borderId="0" xfId="5" applyNumberFormat="1" applyFont="1" applyFill="1" applyBorder="1" applyAlignment="1" applyProtection="1">
      <alignment horizontal="center"/>
    </xf>
    <xf numFmtId="0" fontId="18" fillId="0" borderId="0" xfId="6" applyFont="1" applyAlignment="1">
      <alignment horizontal="center"/>
    </xf>
    <xf numFmtId="0" fontId="41" fillId="0" borderId="23" xfId="0" applyFont="1" applyBorder="1" applyAlignment="1">
      <alignment horizontal="center" vertical="center" wrapText="1"/>
    </xf>
    <xf numFmtId="0" fontId="20" fillId="0" borderId="0" xfId="11" applyFont="1"/>
    <xf numFmtId="0" fontId="44" fillId="0" borderId="0" xfId="0" applyFont="1"/>
    <xf numFmtId="0" fontId="21" fillId="0" borderId="0" xfId="6" applyFont="1" applyAlignment="1">
      <alignment horizontal="center" vertical="center"/>
    </xf>
    <xf numFmtId="0" fontId="21" fillId="0" borderId="17" xfId="6" applyFont="1" applyBorder="1" applyAlignment="1">
      <alignment horizontal="center" vertical="center"/>
    </xf>
    <xf numFmtId="0" fontId="46" fillId="0" borderId="0" xfId="6" applyFont="1"/>
    <xf numFmtId="0" fontId="45" fillId="0" borderId="0" xfId="6" applyFont="1" applyAlignment="1">
      <alignment horizontal="center" vertical="center"/>
    </xf>
    <xf numFmtId="4" fontId="18" fillId="0" borderId="11" xfId="6" applyNumberFormat="1" applyFont="1" applyBorder="1"/>
    <xf numFmtId="0" fontId="32" fillId="0" borderId="0" xfId="0" applyFont="1" applyAlignment="1">
      <alignment vertical="center"/>
    </xf>
    <xf numFmtId="0" fontId="12" fillId="6" borderId="1" xfId="0" applyFont="1" applyFill="1" applyBorder="1"/>
    <xf numFmtId="0" fontId="14" fillId="6" borderId="2" xfId="1" applyFont="1" applyFill="1" applyBorder="1"/>
    <xf numFmtId="0" fontId="12" fillId="6" borderId="4" xfId="0" applyFont="1" applyFill="1" applyBorder="1"/>
    <xf numFmtId="3" fontId="15" fillId="6" borderId="0" xfId="1" applyNumberFormat="1" applyFont="1" applyFill="1"/>
    <xf numFmtId="0" fontId="15" fillId="6" borderId="0" xfId="1" applyFont="1" applyFill="1"/>
    <xf numFmtId="0" fontId="12" fillId="6" borderId="6" xfId="0" applyFont="1" applyFill="1" applyBorder="1"/>
    <xf numFmtId="0" fontId="15" fillId="6" borderId="7" xfId="2" applyNumberFormat="1" applyFont="1" applyFill="1" applyBorder="1" applyAlignment="1">
      <alignment vertical="center"/>
    </xf>
    <xf numFmtId="0" fontId="13" fillId="6" borderId="6" xfId="0" applyFont="1" applyFill="1" applyBorder="1"/>
    <xf numFmtId="0" fontId="33" fillId="6" borderId="23" xfId="0" applyFont="1" applyFill="1" applyBorder="1" applyAlignment="1">
      <alignment horizontal="center" vertical="center" wrapText="1"/>
    </xf>
    <xf numFmtId="0" fontId="33" fillId="6" borderId="26" xfId="0" applyFont="1" applyFill="1" applyBorder="1" applyAlignment="1">
      <alignment horizontal="center" vertical="center" wrapText="1"/>
    </xf>
    <xf numFmtId="0" fontId="39" fillId="6" borderId="27" xfId="0" applyFont="1" applyFill="1" applyBorder="1" applyAlignment="1">
      <alignment horizontal="center" vertical="center" wrapText="1"/>
    </xf>
    <xf numFmtId="0" fontId="39" fillId="6" borderId="26" xfId="0" applyFont="1" applyFill="1" applyBorder="1" applyAlignment="1">
      <alignment horizontal="center" vertical="center" wrapText="1"/>
    </xf>
    <xf numFmtId="0" fontId="24" fillId="6" borderId="14" xfId="0" applyFont="1" applyFill="1" applyBorder="1" applyAlignment="1">
      <alignment vertical="center"/>
    </xf>
    <xf numFmtId="3" fontId="24" fillId="6" borderId="14" xfId="0" applyNumberFormat="1" applyFont="1" applyFill="1" applyBorder="1" applyAlignment="1">
      <alignment horizontal="center" vertical="center" wrapText="1"/>
    </xf>
    <xf numFmtId="3" fontId="24" fillId="6" borderId="14" xfId="0" applyNumberFormat="1" applyFont="1" applyFill="1" applyBorder="1" applyAlignment="1">
      <alignment horizontal="center" wrapText="1"/>
    </xf>
    <xf numFmtId="3" fontId="29" fillId="4" borderId="11" xfId="0" applyNumberFormat="1" applyFont="1" applyFill="1" applyBorder="1" applyAlignment="1" applyProtection="1">
      <alignment horizontal="right" wrapText="1"/>
      <protection locked="0"/>
    </xf>
    <xf numFmtId="3" fontId="25" fillId="4" borderId="11" xfId="0" applyNumberFormat="1" applyFont="1" applyFill="1" applyBorder="1" applyAlignment="1" applyProtection="1">
      <alignment horizontal="right" wrapText="1"/>
      <protection locked="0"/>
    </xf>
    <xf numFmtId="3" fontId="25" fillId="4" borderId="11" xfId="0" applyNumberFormat="1" applyFont="1" applyFill="1" applyBorder="1" applyAlignment="1" applyProtection="1">
      <alignment horizontal="right"/>
      <protection locked="0"/>
    </xf>
    <xf numFmtId="3" fontId="18" fillId="4" borderId="11" xfId="7" applyNumberFormat="1" applyFont="1" applyFill="1" applyBorder="1"/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21" fillId="7" borderId="14" xfId="5" applyFont="1" applyFill="1" applyBorder="1" applyAlignment="1">
      <alignment horizontal="center" vertical="center"/>
    </xf>
    <xf numFmtId="0" fontId="21" fillId="7" borderId="14" xfId="5" applyFont="1" applyFill="1" applyBorder="1" applyAlignment="1">
      <alignment horizontal="center" vertical="center" wrapText="1"/>
    </xf>
    <xf numFmtId="0" fontId="21" fillId="7" borderId="10" xfId="5" applyFont="1" applyFill="1" applyBorder="1" applyAlignment="1">
      <alignment horizontal="center" vertical="center"/>
    </xf>
    <xf numFmtId="0" fontId="21" fillId="7" borderId="26" xfId="6" applyFont="1" applyFill="1" applyBorder="1" applyAlignment="1">
      <alignment horizontal="center" vertical="center" wrapText="1"/>
    </xf>
    <xf numFmtId="0" fontId="47" fillId="7" borderId="30" xfId="5" applyFont="1" applyFill="1" applyBorder="1" applyAlignment="1">
      <alignment horizontal="center" vertical="center"/>
    </xf>
    <xf numFmtId="0" fontId="47" fillId="7" borderId="30" xfId="5" applyFont="1" applyFill="1" applyBorder="1" applyAlignment="1">
      <alignment horizontal="center" vertical="center" wrapText="1"/>
    </xf>
    <xf numFmtId="0" fontId="43" fillId="0" borderId="0" xfId="6" applyFont="1"/>
    <xf numFmtId="0" fontId="6" fillId="0" borderId="28" xfId="12" applyFont="1" applyBorder="1" applyAlignment="1">
      <alignment horizontal="left" vertical="center" indent="2"/>
    </xf>
    <xf numFmtId="0" fontId="4" fillId="2" borderId="11" xfId="6" applyFont="1" applyFill="1" applyBorder="1" applyAlignment="1">
      <alignment horizontal="left" indent="2"/>
    </xf>
    <xf numFmtId="3" fontId="4" fillId="2" borderId="11" xfId="7" applyNumberFormat="1" applyFont="1" applyFill="1" applyBorder="1"/>
    <xf numFmtId="166" fontId="4" fillId="0" borderId="0" xfId="6" applyNumberFormat="1" applyFont="1"/>
    <xf numFmtId="0" fontId="4" fillId="0" borderId="28" xfId="12" applyFont="1" applyBorder="1" applyAlignment="1">
      <alignment horizontal="left" vertical="center" indent="2"/>
    </xf>
    <xf numFmtId="43" fontId="4" fillId="0" borderId="28" xfId="9" applyFont="1" applyFill="1" applyBorder="1" applyAlignment="1">
      <alignment horizontal="left" vertical="center" indent="2"/>
    </xf>
    <xf numFmtId="43" fontId="21" fillId="0" borderId="0" xfId="9" applyFont="1" applyFill="1" applyBorder="1" applyAlignment="1" applyProtection="1">
      <alignment horizontal="center"/>
    </xf>
    <xf numFmtId="43" fontId="21" fillId="7" borderId="27" xfId="9" applyFont="1" applyFill="1" applyBorder="1" applyAlignment="1">
      <alignment horizontal="center" vertical="center"/>
    </xf>
    <xf numFmtId="43" fontId="21" fillId="7" borderId="27" xfId="9" applyFont="1" applyFill="1" applyBorder="1" applyAlignment="1">
      <alignment horizontal="center" vertical="center" wrapText="1"/>
    </xf>
    <xf numFmtId="43" fontId="21" fillId="2" borderId="28" xfId="9" applyFont="1" applyFill="1" applyBorder="1" applyAlignment="1">
      <alignment horizontal="right" vertical="center"/>
    </xf>
    <xf numFmtId="43" fontId="8" fillId="0" borderId="28" xfId="9" applyFont="1" applyFill="1" applyBorder="1" applyAlignment="1">
      <alignment horizontal="right" vertical="center"/>
    </xf>
    <xf numFmtId="43" fontId="18" fillId="0" borderId="28" xfId="9" applyFont="1" applyFill="1" applyBorder="1" applyAlignment="1">
      <alignment horizontal="right" vertical="center"/>
    </xf>
    <xf numFmtId="43" fontId="18" fillId="0" borderId="30" xfId="9" applyFont="1" applyBorder="1"/>
    <xf numFmtId="43" fontId="8" fillId="0" borderId="0" xfId="9" applyFont="1"/>
    <xf numFmtId="43" fontId="4" fillId="0" borderId="28" xfId="9" applyFont="1" applyFill="1" applyBorder="1" applyAlignment="1">
      <alignment horizontal="right" vertical="center"/>
    </xf>
    <xf numFmtId="0" fontId="31" fillId="0" borderId="0" xfId="0" applyFont="1"/>
    <xf numFmtId="166" fontId="18" fillId="0" borderId="0" xfId="6" applyNumberFormat="1" applyFont="1"/>
    <xf numFmtId="166" fontId="18" fillId="2" borderId="11" xfId="9" applyNumberFormat="1" applyFont="1" applyFill="1" applyBorder="1" applyAlignment="1">
      <alignment horizontal="left"/>
    </xf>
    <xf numFmtId="166" fontId="18" fillId="2" borderId="11" xfId="9" applyNumberFormat="1" applyFont="1" applyFill="1" applyBorder="1"/>
    <xf numFmtId="166" fontId="18" fillId="0" borderId="0" xfId="9" applyNumberFormat="1" applyFont="1"/>
    <xf numFmtId="166" fontId="31" fillId="0" borderId="0" xfId="9" applyNumberFormat="1" applyFont="1"/>
    <xf numFmtId="166" fontId="18" fillId="2" borderId="10" xfId="9" applyNumberFormat="1" applyFont="1" applyFill="1" applyBorder="1" applyAlignment="1">
      <alignment horizontal="left"/>
    </xf>
    <xf numFmtId="166" fontId="18" fillId="2" borderId="10" xfId="9" applyNumberFormat="1" applyFont="1" applyFill="1" applyBorder="1" applyAlignment="1">
      <alignment horizontal="right"/>
    </xf>
    <xf numFmtId="0" fontId="3" fillId="0" borderId="0" xfId="11" applyFont="1" applyAlignment="1">
      <alignment vertical="center"/>
    </xf>
    <xf numFmtId="43" fontId="8" fillId="0" borderId="0" xfId="11" applyNumberFormat="1" applyFont="1" applyAlignment="1">
      <alignment vertical="center"/>
    </xf>
    <xf numFmtId="4" fontId="10" fillId="2" borderId="11" xfId="7" applyNumberFormat="1" applyFont="1" applyFill="1" applyBorder="1"/>
    <xf numFmtId="166" fontId="0" fillId="0" borderId="0" xfId="0" applyNumberFormat="1"/>
    <xf numFmtId="3" fontId="10" fillId="0" borderId="0" xfId="6" applyNumberFormat="1"/>
    <xf numFmtId="0" fontId="2" fillId="0" borderId="28" xfId="12" applyFont="1" applyBorder="1" applyAlignment="1">
      <alignment horizontal="left" vertical="center" indent="2"/>
    </xf>
    <xf numFmtId="4" fontId="8" fillId="0" borderId="28" xfId="3" applyNumberFormat="1" applyFont="1" applyBorder="1" applyAlignment="1">
      <alignment horizontal="right"/>
    </xf>
    <xf numFmtId="4" fontId="18" fillId="0" borderId="28" xfId="6" applyNumberFormat="1" applyFont="1" applyBorder="1" applyAlignment="1">
      <alignment horizontal="right" vertical="center" wrapText="1"/>
    </xf>
    <xf numFmtId="4" fontId="18" fillId="0" borderId="28" xfId="6" applyNumberFormat="1" applyFont="1" applyBorder="1" applyAlignment="1">
      <alignment horizontal="right" vertical="center"/>
    </xf>
    <xf numFmtId="4" fontId="18" fillId="0" borderId="23" xfId="6" applyNumberFormat="1" applyFont="1" applyBorder="1" applyAlignment="1">
      <alignment horizontal="right" vertical="center"/>
    </xf>
    <xf numFmtId="4" fontId="8" fillId="0" borderId="11" xfId="3" applyNumberFormat="1" applyFont="1" applyBorder="1" applyAlignment="1">
      <alignment horizontal="right"/>
    </xf>
    <xf numFmtId="4" fontId="18" fillId="0" borderId="20" xfId="6" applyNumberFormat="1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0" fontId="15" fillId="6" borderId="9" xfId="1" applyFont="1" applyFill="1" applyBorder="1" applyAlignment="1">
      <alignment horizontal="center" vertical="center" wrapText="1"/>
    </xf>
    <xf numFmtId="0" fontId="15" fillId="6" borderId="10" xfId="1" applyFont="1" applyFill="1" applyBorder="1" applyAlignment="1">
      <alignment horizontal="center" vertical="center" wrapText="1"/>
    </xf>
    <xf numFmtId="0" fontId="15" fillId="6" borderId="0" xfId="1" applyFont="1" applyFill="1" applyAlignment="1">
      <alignment horizontal="center"/>
    </xf>
    <xf numFmtId="0" fontId="15" fillId="6" borderId="5" xfId="1" applyFont="1" applyFill="1" applyBorder="1" applyAlignment="1">
      <alignment horizontal="center"/>
    </xf>
    <xf numFmtId="0" fontId="15" fillId="6" borderId="2" xfId="1" applyFont="1" applyFill="1" applyBorder="1" applyAlignment="1">
      <alignment horizontal="center"/>
    </xf>
    <xf numFmtId="0" fontId="15" fillId="6" borderId="3" xfId="1" applyFont="1" applyFill="1" applyBorder="1" applyAlignment="1">
      <alignment horizontal="center"/>
    </xf>
    <xf numFmtId="0" fontId="15" fillId="6" borderId="2" xfId="3" applyFont="1" applyFill="1" applyBorder="1" applyAlignment="1">
      <alignment vertical="center"/>
    </xf>
    <xf numFmtId="0" fontId="15" fillId="6" borderId="3" xfId="3" applyFont="1" applyFill="1" applyBorder="1" applyAlignment="1">
      <alignment vertical="center"/>
    </xf>
    <xf numFmtId="0" fontId="15" fillId="6" borderId="7" xfId="3" applyFont="1" applyFill="1" applyBorder="1" applyAlignment="1">
      <alignment vertical="center"/>
    </xf>
    <xf numFmtId="0" fontId="15" fillId="6" borderId="8" xfId="3" applyFont="1" applyFill="1" applyBorder="1" applyAlignment="1">
      <alignment vertical="center"/>
    </xf>
    <xf numFmtId="0" fontId="15" fillId="6" borderId="1" xfId="3" applyFont="1" applyFill="1" applyBorder="1" applyAlignment="1">
      <alignment horizontal="right" vertical="top"/>
    </xf>
    <xf numFmtId="0" fontId="15" fillId="6" borderId="6" xfId="3" applyFont="1" applyFill="1" applyBorder="1" applyAlignment="1">
      <alignment horizontal="right" vertical="top"/>
    </xf>
    <xf numFmtId="0" fontId="15" fillId="4" borderId="7" xfId="1" applyFont="1" applyFill="1" applyBorder="1" applyAlignment="1" applyProtection="1">
      <alignment horizontal="center"/>
      <protection locked="0"/>
    </xf>
    <xf numFmtId="0" fontId="15" fillId="6" borderId="7" xfId="2" applyNumberFormat="1" applyFont="1" applyFill="1" applyBorder="1" applyAlignment="1">
      <alignment horizontal="center" vertical="center"/>
    </xf>
    <xf numFmtId="0" fontId="15" fillId="6" borderId="8" xfId="2" applyNumberFormat="1" applyFont="1" applyFill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3" fillId="6" borderId="18" xfId="0" applyFont="1" applyFill="1" applyBorder="1" applyAlignment="1">
      <alignment horizontal="center" vertical="center"/>
    </xf>
    <xf numFmtId="0" fontId="33" fillId="6" borderId="19" xfId="0" applyFont="1" applyFill="1" applyBorder="1" applyAlignment="1">
      <alignment horizontal="center" vertical="center"/>
    </xf>
    <xf numFmtId="0" fontId="33" fillId="6" borderId="20" xfId="0" applyFont="1" applyFill="1" applyBorder="1" applyAlignment="1">
      <alignment horizontal="center" vertical="center"/>
    </xf>
    <xf numFmtId="0" fontId="33" fillId="6" borderId="18" xfId="0" applyFont="1" applyFill="1" applyBorder="1" applyAlignment="1">
      <alignment horizontal="center" vertical="center" wrapText="1"/>
    </xf>
    <xf numFmtId="0" fontId="33" fillId="6" borderId="19" xfId="0" applyFont="1" applyFill="1" applyBorder="1" applyAlignment="1">
      <alignment horizontal="center" vertical="center" wrapText="1"/>
    </xf>
    <xf numFmtId="0" fontId="33" fillId="6" borderId="20" xfId="0" applyFont="1" applyFill="1" applyBorder="1" applyAlignment="1">
      <alignment horizontal="center" vertical="center" wrapText="1"/>
    </xf>
    <xf numFmtId="0" fontId="33" fillId="6" borderId="24" xfId="0" applyFont="1" applyFill="1" applyBorder="1" applyAlignment="1">
      <alignment horizontal="center" vertical="center" wrapText="1"/>
    </xf>
    <xf numFmtId="0" fontId="33" fillId="6" borderId="27" xfId="0" applyFont="1" applyFill="1" applyBorder="1" applyAlignment="1">
      <alignment horizontal="center" vertical="center" wrapText="1"/>
    </xf>
    <xf numFmtId="0" fontId="33" fillId="0" borderId="21" xfId="0" applyFont="1" applyBorder="1" applyAlignment="1">
      <alignment horizontal="justify" vertical="center" wrapText="1"/>
    </xf>
    <xf numFmtId="0" fontId="33" fillId="0" borderId="22" xfId="0" applyFont="1" applyBorder="1" applyAlignment="1">
      <alignment horizontal="justify" vertical="center" wrapText="1"/>
    </xf>
    <xf numFmtId="0" fontId="33" fillId="0" borderId="16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33" fillId="6" borderId="21" xfId="0" applyFont="1" applyFill="1" applyBorder="1" applyAlignment="1">
      <alignment horizontal="center" vertical="center" wrapText="1"/>
    </xf>
    <xf numFmtId="0" fontId="33" fillId="6" borderId="22" xfId="0" applyFont="1" applyFill="1" applyBorder="1" applyAlignment="1">
      <alignment horizontal="center" vertical="center" wrapText="1"/>
    </xf>
    <xf numFmtId="0" fontId="33" fillId="6" borderId="25" xfId="0" applyFont="1" applyFill="1" applyBorder="1" applyAlignment="1">
      <alignment horizontal="center" vertical="center" wrapText="1"/>
    </xf>
    <xf numFmtId="0" fontId="33" fillId="6" borderId="26" xfId="0" applyFont="1" applyFill="1" applyBorder="1" applyAlignment="1">
      <alignment horizontal="center" vertical="center" wrapText="1"/>
    </xf>
    <xf numFmtId="0" fontId="38" fillId="0" borderId="29" xfId="0" applyFont="1" applyBorder="1" applyAlignment="1">
      <alignment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0" fontId="33" fillId="5" borderId="24" xfId="0" applyFont="1" applyFill="1" applyBorder="1" applyAlignment="1">
      <alignment horizontal="center" vertical="center"/>
    </xf>
    <xf numFmtId="0" fontId="33" fillId="5" borderId="28" xfId="0" applyFont="1" applyFill="1" applyBorder="1" applyAlignment="1">
      <alignment horizontal="center" vertical="center"/>
    </xf>
    <xf numFmtId="0" fontId="33" fillId="5" borderId="27" xfId="0" applyFont="1" applyFill="1" applyBorder="1" applyAlignment="1">
      <alignment horizontal="center" vertical="center"/>
    </xf>
    <xf numFmtId="0" fontId="33" fillId="5" borderId="24" xfId="0" applyFont="1" applyFill="1" applyBorder="1" applyAlignment="1">
      <alignment horizontal="center" vertical="center" wrapText="1"/>
    </xf>
    <xf numFmtId="0" fontId="33" fillId="5" borderId="28" xfId="0" applyFont="1" applyFill="1" applyBorder="1" applyAlignment="1">
      <alignment horizontal="center" vertical="center" wrapText="1"/>
    </xf>
    <xf numFmtId="0" fontId="33" fillId="5" borderId="27" xfId="0" applyFont="1" applyFill="1" applyBorder="1" applyAlignment="1">
      <alignment horizontal="center" vertical="center" wrapText="1"/>
    </xf>
    <xf numFmtId="0" fontId="34" fillId="0" borderId="25" xfId="0" applyFont="1" applyBorder="1" applyAlignment="1">
      <alignment horizontal="justify" vertical="center" wrapText="1"/>
    </xf>
    <xf numFmtId="0" fontId="34" fillId="0" borderId="26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2" fillId="0" borderId="0" xfId="0" applyFont="1" applyAlignment="1">
      <alignment horizontal="center" vertical="center"/>
    </xf>
    <xf numFmtId="0" fontId="39" fillId="6" borderId="18" xfId="0" applyFont="1" applyFill="1" applyBorder="1" applyAlignment="1">
      <alignment horizontal="center" vertical="center"/>
    </xf>
    <xf numFmtId="0" fontId="39" fillId="6" borderId="19" xfId="0" applyFont="1" applyFill="1" applyBorder="1" applyAlignment="1">
      <alignment horizontal="center" vertical="center"/>
    </xf>
    <xf numFmtId="0" fontId="39" fillId="6" borderId="20" xfId="0" applyFont="1" applyFill="1" applyBorder="1" applyAlignment="1">
      <alignment horizontal="center" vertical="center"/>
    </xf>
    <xf numFmtId="0" fontId="39" fillId="6" borderId="18" xfId="0" applyFont="1" applyFill="1" applyBorder="1" applyAlignment="1">
      <alignment horizontal="center" vertical="center" wrapText="1"/>
    </xf>
    <xf numFmtId="0" fontId="39" fillId="6" borderId="19" xfId="0" applyFont="1" applyFill="1" applyBorder="1" applyAlignment="1">
      <alignment horizontal="center" vertical="center" wrapText="1"/>
    </xf>
    <xf numFmtId="0" fontId="39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2" fontId="30" fillId="6" borderId="1" xfId="0" applyNumberFormat="1" applyFont="1" applyFill="1" applyBorder="1" applyAlignment="1" applyProtection="1">
      <alignment horizontal="center" vertical="top" wrapText="1"/>
      <protection locked="0"/>
    </xf>
    <xf numFmtId="0" fontId="31" fillId="6" borderId="2" xfId="0" applyFont="1" applyFill="1" applyBorder="1" applyAlignment="1">
      <alignment horizontal="center" vertical="top" wrapText="1"/>
    </xf>
    <xf numFmtId="0" fontId="31" fillId="6" borderId="3" xfId="0" applyFont="1" applyFill="1" applyBorder="1" applyAlignment="1">
      <alignment horizontal="center" vertical="top" wrapText="1"/>
    </xf>
    <xf numFmtId="0" fontId="24" fillId="6" borderId="4" xfId="0" applyFont="1" applyFill="1" applyBorder="1" applyAlignment="1">
      <alignment horizontal="center" vertical="center"/>
    </xf>
    <xf numFmtId="0" fontId="24" fillId="6" borderId="0" xfId="0" applyFont="1" applyFill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2" fontId="24" fillId="6" borderId="4" xfId="0" applyNumberFormat="1" applyFont="1" applyFill="1" applyBorder="1" applyAlignment="1">
      <alignment horizontal="center" vertical="center"/>
    </xf>
    <xf numFmtId="2" fontId="24" fillId="6" borderId="0" xfId="0" applyNumberFormat="1" applyFont="1" applyFill="1" applyAlignment="1">
      <alignment horizontal="center" vertical="center"/>
    </xf>
    <xf numFmtId="2" fontId="24" fillId="6" borderId="5" xfId="0" applyNumberFormat="1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center"/>
    </xf>
    <xf numFmtId="0" fontId="24" fillId="6" borderId="7" xfId="0" applyFont="1" applyFill="1" applyBorder="1" applyAlignment="1">
      <alignment horizontal="center" vertical="center"/>
    </xf>
    <xf numFmtId="0" fontId="24" fillId="6" borderId="8" xfId="0" applyFont="1" applyFill="1" applyBorder="1" applyAlignment="1">
      <alignment horizontal="center" vertical="center"/>
    </xf>
    <xf numFmtId="0" fontId="5" fillId="2" borderId="0" xfId="6" applyFont="1" applyFill="1" applyAlignment="1">
      <alignment horizontal="left" wrapText="1"/>
    </xf>
    <xf numFmtId="0" fontId="10" fillId="2" borderId="0" xfId="6" applyFill="1" applyAlignment="1">
      <alignment horizontal="left" wrapText="1"/>
    </xf>
    <xf numFmtId="0" fontId="7" fillId="2" borderId="0" xfId="6" applyFont="1" applyFill="1" applyAlignment="1">
      <alignment horizontal="left" wrapText="1"/>
    </xf>
    <xf numFmtId="0" fontId="18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21" fillId="7" borderId="1" xfId="5" applyNumberFormat="1" applyFont="1" applyFill="1" applyBorder="1" applyAlignment="1" applyProtection="1">
      <alignment horizontal="center"/>
    </xf>
    <xf numFmtId="165" fontId="21" fillId="7" borderId="2" xfId="5" applyNumberFormat="1" applyFont="1" applyFill="1" applyBorder="1" applyAlignment="1" applyProtection="1">
      <alignment horizontal="center"/>
    </xf>
    <xf numFmtId="165" fontId="21" fillId="7" borderId="3" xfId="5" applyNumberFormat="1" applyFont="1" applyFill="1" applyBorder="1" applyAlignment="1" applyProtection="1">
      <alignment horizontal="center"/>
    </xf>
    <xf numFmtId="165" fontId="21" fillId="7" borderId="4" xfId="5" applyNumberFormat="1" applyFont="1" applyFill="1" applyBorder="1" applyAlignment="1" applyProtection="1">
      <alignment horizontal="center"/>
      <protection locked="0"/>
    </xf>
    <xf numFmtId="165" fontId="21" fillId="7" borderId="0" xfId="5" applyNumberFormat="1" applyFont="1" applyFill="1" applyBorder="1" applyAlignment="1" applyProtection="1">
      <alignment horizontal="center"/>
      <protection locked="0"/>
    </xf>
    <xf numFmtId="165" fontId="21" fillId="7" borderId="5" xfId="5" applyNumberFormat="1" applyFont="1" applyFill="1" applyBorder="1" applyAlignment="1" applyProtection="1">
      <alignment horizontal="center"/>
      <protection locked="0"/>
    </xf>
    <xf numFmtId="165" fontId="21" fillId="7" borderId="4" xfId="5" applyNumberFormat="1" applyFont="1" applyFill="1" applyBorder="1" applyAlignment="1" applyProtection="1">
      <alignment horizontal="center"/>
    </xf>
    <xf numFmtId="165" fontId="21" fillId="7" borderId="0" xfId="5" applyNumberFormat="1" applyFont="1" applyFill="1" applyBorder="1" applyAlignment="1" applyProtection="1">
      <alignment horizontal="center"/>
    </xf>
    <xf numFmtId="165" fontId="21" fillId="7" borderId="5" xfId="5" applyNumberFormat="1" applyFont="1" applyFill="1" applyBorder="1" applyAlignment="1" applyProtection="1">
      <alignment horizontal="center"/>
    </xf>
    <xf numFmtId="165" fontId="21" fillId="7" borderId="6" xfId="5" applyNumberFormat="1" applyFont="1" applyFill="1" applyBorder="1" applyAlignment="1" applyProtection="1">
      <alignment horizontal="center"/>
    </xf>
    <xf numFmtId="165" fontId="21" fillId="7" borderId="7" xfId="5" applyNumberFormat="1" applyFont="1" applyFill="1" applyBorder="1" applyAlignment="1" applyProtection="1">
      <alignment horizontal="center"/>
    </xf>
    <xf numFmtId="165" fontId="21" fillId="7" borderId="8" xfId="5" applyNumberFormat="1" applyFont="1" applyFill="1" applyBorder="1" applyAlignment="1" applyProtection="1">
      <alignment horizontal="center"/>
    </xf>
    <xf numFmtId="0" fontId="21" fillId="7" borderId="1" xfId="5" applyFont="1" applyFill="1" applyBorder="1" applyAlignment="1">
      <alignment horizontal="center" vertical="center"/>
    </xf>
    <xf numFmtId="0" fontId="21" fillId="7" borderId="3" xfId="5" applyFont="1" applyFill="1" applyBorder="1" applyAlignment="1">
      <alignment horizontal="center" vertical="center"/>
    </xf>
    <xf numFmtId="0" fontId="21" fillId="7" borderId="4" xfId="5" applyFont="1" applyFill="1" applyBorder="1" applyAlignment="1">
      <alignment horizontal="center" vertical="center"/>
    </xf>
    <xf numFmtId="0" fontId="21" fillId="7" borderId="5" xfId="5" applyFont="1" applyFill="1" applyBorder="1" applyAlignment="1">
      <alignment horizontal="center" vertical="center"/>
    </xf>
    <xf numFmtId="0" fontId="21" fillId="7" borderId="6" xfId="5" applyFont="1" applyFill="1" applyBorder="1" applyAlignment="1">
      <alignment horizontal="center" vertical="center"/>
    </xf>
    <xf numFmtId="0" fontId="21" fillId="7" borderId="8" xfId="5" applyFont="1" applyFill="1" applyBorder="1" applyAlignment="1">
      <alignment horizontal="center" vertical="center"/>
    </xf>
    <xf numFmtId="0" fontId="21" fillId="7" borderId="12" xfId="5" applyFont="1" applyFill="1" applyBorder="1" applyAlignment="1">
      <alignment horizontal="center" vertical="center"/>
    </xf>
    <xf numFmtId="0" fontId="21" fillId="7" borderId="13" xfId="5" applyFont="1" applyFill="1" applyBorder="1" applyAlignment="1">
      <alignment horizontal="center" vertical="center"/>
    </xf>
    <xf numFmtId="0" fontId="21" fillId="7" borderId="9" xfId="5" applyFont="1" applyFill="1" applyBorder="1" applyAlignment="1">
      <alignment horizontal="center" vertical="center"/>
    </xf>
    <xf numFmtId="0" fontId="21" fillId="7" borderId="10" xfId="5" applyFont="1" applyFill="1" applyBorder="1" applyAlignment="1">
      <alignment horizontal="center" vertical="center"/>
    </xf>
    <xf numFmtId="0" fontId="21" fillId="7" borderId="24" xfId="5" applyFont="1" applyFill="1" applyBorder="1" applyAlignment="1">
      <alignment horizontal="center" vertical="center"/>
    </xf>
    <xf numFmtId="0" fontId="21" fillId="7" borderId="27" xfId="5" applyFont="1" applyFill="1" applyBorder="1" applyAlignment="1">
      <alignment horizontal="center" vertical="center"/>
    </xf>
    <xf numFmtId="43" fontId="21" fillId="7" borderId="30" xfId="9" applyFont="1" applyFill="1" applyBorder="1" applyAlignment="1">
      <alignment horizontal="center" vertical="center"/>
    </xf>
    <xf numFmtId="43" fontId="21" fillId="7" borderId="24" xfId="9" applyFont="1" applyFill="1" applyBorder="1" applyAlignment="1">
      <alignment horizontal="center" vertical="center"/>
    </xf>
    <xf numFmtId="43" fontId="21" fillId="7" borderId="27" xfId="9" applyFont="1" applyFill="1" applyBorder="1" applyAlignment="1">
      <alignment horizontal="center" vertical="center"/>
    </xf>
    <xf numFmtId="165" fontId="21" fillId="7" borderId="21" xfId="5" applyNumberFormat="1" applyFont="1" applyFill="1" applyBorder="1" applyAlignment="1" applyProtection="1">
      <alignment horizontal="center"/>
    </xf>
    <xf numFmtId="165" fontId="21" fillId="7" borderId="29" xfId="5" applyNumberFormat="1" applyFont="1" applyFill="1" applyBorder="1" applyAlignment="1" applyProtection="1">
      <alignment horizontal="center"/>
    </xf>
    <xf numFmtId="165" fontId="21" fillId="7" borderId="22" xfId="5" applyNumberFormat="1" applyFont="1" applyFill="1" applyBorder="1" applyAlignment="1" applyProtection="1">
      <alignment horizontal="center"/>
    </xf>
    <xf numFmtId="165" fontId="21" fillId="7" borderId="16" xfId="5" applyNumberFormat="1" applyFont="1" applyFill="1" applyBorder="1" applyAlignment="1" applyProtection="1">
      <alignment horizontal="center"/>
      <protection locked="0"/>
    </xf>
    <xf numFmtId="165" fontId="21" fillId="7" borderId="23" xfId="5" applyNumberFormat="1" applyFont="1" applyFill="1" applyBorder="1" applyAlignment="1" applyProtection="1">
      <alignment horizontal="center"/>
      <protection locked="0"/>
    </xf>
    <xf numFmtId="165" fontId="21" fillId="7" borderId="16" xfId="5" applyNumberFormat="1" applyFont="1" applyFill="1" applyBorder="1" applyAlignment="1" applyProtection="1">
      <alignment horizontal="center"/>
    </xf>
    <xf numFmtId="165" fontId="21" fillId="7" borderId="23" xfId="5" applyNumberFormat="1" applyFont="1" applyFill="1" applyBorder="1" applyAlignment="1" applyProtection="1">
      <alignment horizontal="center"/>
    </xf>
    <xf numFmtId="165" fontId="21" fillId="7" borderId="25" xfId="5" applyNumberFormat="1" applyFont="1" applyFill="1" applyBorder="1" applyAlignment="1" applyProtection="1">
      <alignment horizontal="center"/>
    </xf>
    <xf numFmtId="165" fontId="21" fillId="7" borderId="17" xfId="5" applyNumberFormat="1" applyFont="1" applyFill="1" applyBorder="1" applyAlignment="1" applyProtection="1">
      <alignment horizontal="center"/>
    </xf>
    <xf numFmtId="165" fontId="21" fillId="7" borderId="26" xfId="5" applyNumberFormat="1" applyFont="1" applyFill="1" applyBorder="1" applyAlignment="1" applyProtection="1">
      <alignment horizontal="center"/>
    </xf>
    <xf numFmtId="0" fontId="18" fillId="0" borderId="21" xfId="6" applyFont="1" applyBorder="1" applyAlignment="1">
      <alignment horizontal="justify" vertical="center" wrapText="1"/>
    </xf>
    <xf numFmtId="0" fontId="18" fillId="0" borderId="31" xfId="6" applyFont="1" applyBorder="1" applyAlignment="1">
      <alignment horizontal="justify" vertical="center" wrapText="1"/>
    </xf>
    <xf numFmtId="0" fontId="21" fillId="7" borderId="21" xfId="6" applyFont="1" applyFill="1" applyBorder="1" applyAlignment="1">
      <alignment horizontal="center" vertical="center"/>
    </xf>
    <xf numFmtId="0" fontId="21" fillId="7" borderId="29" xfId="6" applyFont="1" applyFill="1" applyBorder="1" applyAlignment="1">
      <alignment horizontal="center" vertical="center"/>
    </xf>
    <xf numFmtId="0" fontId="21" fillId="7" borderId="31" xfId="6" applyFont="1" applyFill="1" applyBorder="1" applyAlignment="1">
      <alignment horizontal="center" vertical="center"/>
    </xf>
    <xf numFmtId="0" fontId="21" fillId="7" borderId="16" xfId="6" applyFont="1" applyFill="1" applyBorder="1" applyAlignment="1">
      <alignment horizontal="center" vertical="center"/>
    </xf>
    <xf numFmtId="0" fontId="21" fillId="7" borderId="0" xfId="6" applyFont="1" applyFill="1" applyAlignment="1">
      <alignment horizontal="center" vertical="center"/>
    </xf>
    <xf numFmtId="0" fontId="21" fillId="7" borderId="32" xfId="6" applyFont="1" applyFill="1" applyBorder="1" applyAlignment="1">
      <alignment horizontal="center" vertical="center"/>
    </xf>
    <xf numFmtId="0" fontId="21" fillId="7" borderId="25" xfId="6" applyFont="1" applyFill="1" applyBorder="1" applyAlignment="1">
      <alignment horizontal="center" vertical="center"/>
    </xf>
    <xf numFmtId="0" fontId="21" fillId="7" borderId="17" xfId="6" applyFont="1" applyFill="1" applyBorder="1" applyAlignment="1">
      <alignment horizontal="center" vertical="center"/>
    </xf>
    <xf numFmtId="0" fontId="21" fillId="7" borderId="33" xfId="6" applyFont="1" applyFill="1" applyBorder="1" applyAlignment="1">
      <alignment horizontal="center" vertical="center"/>
    </xf>
    <xf numFmtId="0" fontId="21" fillId="7" borderId="22" xfId="6" applyFont="1" applyFill="1" applyBorder="1" applyAlignment="1">
      <alignment horizontal="center" vertical="center"/>
    </xf>
    <xf numFmtId="0" fontId="21" fillId="7" borderId="26" xfId="6" applyFont="1" applyFill="1" applyBorder="1" applyAlignment="1">
      <alignment horizontal="center" vertical="center"/>
    </xf>
    <xf numFmtId="0" fontId="21" fillId="7" borderId="18" xfId="6" applyFont="1" applyFill="1" applyBorder="1" applyAlignment="1">
      <alignment horizontal="center" vertical="center" wrapText="1"/>
    </xf>
    <xf numFmtId="0" fontId="21" fillId="7" borderId="19" xfId="6" applyFont="1" applyFill="1" applyBorder="1" applyAlignment="1">
      <alignment horizontal="center" vertical="center" wrapText="1"/>
    </xf>
    <xf numFmtId="0" fontId="21" fillId="7" borderId="20" xfId="6" applyFont="1" applyFill="1" applyBorder="1" applyAlignment="1">
      <alignment horizontal="center" vertical="center" wrapText="1"/>
    </xf>
    <xf numFmtId="0" fontId="21" fillId="7" borderId="24" xfId="6" applyFont="1" applyFill="1" applyBorder="1" applyAlignment="1">
      <alignment horizontal="center" vertical="center" wrapText="1"/>
    </xf>
    <xf numFmtId="0" fontId="21" fillId="7" borderId="27" xfId="6" applyFont="1" applyFill="1" applyBorder="1" applyAlignment="1">
      <alignment horizontal="center" vertical="center" wrapText="1"/>
    </xf>
    <xf numFmtId="0" fontId="45" fillId="7" borderId="24" xfId="6" applyFont="1" applyFill="1" applyBorder="1" applyAlignment="1">
      <alignment horizontal="center" vertical="center"/>
    </xf>
    <xf numFmtId="0" fontId="45" fillId="7" borderId="27" xfId="6" applyFont="1" applyFill="1" applyBorder="1" applyAlignment="1">
      <alignment horizontal="center" vertical="center"/>
    </xf>
    <xf numFmtId="0" fontId="47" fillId="7" borderId="30" xfId="5" applyFont="1" applyFill="1" applyBorder="1" applyAlignment="1">
      <alignment horizontal="center" vertical="center"/>
    </xf>
    <xf numFmtId="0" fontId="45" fillId="7" borderId="21" xfId="6" applyFont="1" applyFill="1" applyBorder="1" applyAlignment="1">
      <alignment horizontal="center" vertical="center"/>
    </xf>
    <xf numFmtId="0" fontId="45" fillId="7" borderId="29" xfId="6" applyFont="1" applyFill="1" applyBorder="1" applyAlignment="1">
      <alignment horizontal="center" vertical="center"/>
    </xf>
    <xf numFmtId="0" fontId="45" fillId="7" borderId="22" xfId="6" applyFont="1" applyFill="1" applyBorder="1" applyAlignment="1">
      <alignment horizontal="center" vertical="center"/>
    </xf>
    <xf numFmtId="0" fontId="45" fillId="7" borderId="16" xfId="6" applyFont="1" applyFill="1" applyBorder="1" applyAlignment="1">
      <alignment horizontal="center" vertical="center"/>
    </xf>
    <xf numFmtId="0" fontId="45" fillId="7" borderId="0" xfId="6" applyFont="1" applyFill="1" applyAlignment="1">
      <alignment horizontal="center" vertical="center"/>
    </xf>
    <xf numFmtId="0" fontId="45" fillId="7" borderId="23" xfId="6" applyFont="1" applyFill="1" applyBorder="1" applyAlignment="1">
      <alignment horizontal="center" vertical="center"/>
    </xf>
    <xf numFmtId="0" fontId="45" fillId="7" borderId="25" xfId="6" applyFont="1" applyFill="1" applyBorder="1" applyAlignment="1">
      <alignment horizontal="center" vertical="center"/>
    </xf>
    <xf numFmtId="0" fontId="45" fillId="7" borderId="17" xfId="6" applyFont="1" applyFill="1" applyBorder="1" applyAlignment="1">
      <alignment horizontal="center" vertical="center"/>
    </xf>
    <xf numFmtId="0" fontId="45" fillId="7" borderId="26" xfId="6" applyFont="1" applyFill="1" applyBorder="1" applyAlignment="1">
      <alignment horizontal="center" vertical="center"/>
    </xf>
    <xf numFmtId="43" fontId="35" fillId="0" borderId="28" xfId="9" applyFont="1" applyBorder="1" applyAlignment="1">
      <alignment horizontal="justify" vertical="center" wrapText="1"/>
    </xf>
    <xf numFmtId="0" fontId="35" fillId="0" borderId="28" xfId="0" applyFont="1" applyBorder="1" applyAlignment="1">
      <alignment horizontal="center" vertical="center" wrapText="1"/>
    </xf>
    <xf numFmtId="0" fontId="50" fillId="0" borderId="28" xfId="0" applyFont="1" applyBorder="1" applyAlignment="1">
      <alignment horizontal="center"/>
    </xf>
    <xf numFmtId="43" fontId="35" fillId="0" borderId="28" xfId="9" applyFont="1" applyBorder="1" applyAlignment="1">
      <alignment horizontal="center" vertical="center" wrapText="1"/>
    </xf>
    <xf numFmtId="3" fontId="33" fillId="0" borderId="23" xfId="0" applyNumberFormat="1" applyFont="1" applyFill="1" applyBorder="1" applyAlignment="1">
      <alignment wrapText="1"/>
    </xf>
    <xf numFmtId="3" fontId="33" fillId="0" borderId="23" xfId="0" applyNumberFormat="1" applyFont="1" applyFill="1" applyBorder="1" applyAlignment="1">
      <alignment horizontal="right" wrapText="1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4"/>
  <sheetViews>
    <sheetView topLeftCell="F52" zoomScaleNormal="100" workbookViewId="0">
      <selection activeCell="F37" sqref="F37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6"/>
      <c r="B1" s="201"/>
      <c r="C1" s="202"/>
      <c r="D1" s="202"/>
      <c r="E1" s="269" t="s">
        <v>524</v>
      </c>
      <c r="F1" s="269"/>
      <c r="G1" s="269"/>
      <c r="H1" s="269"/>
      <c r="I1" s="269"/>
      <c r="J1" s="269"/>
      <c r="K1" s="269"/>
      <c r="L1" s="269"/>
      <c r="M1" s="270"/>
    </row>
    <row r="2" spans="1:13" ht="13.9" customHeight="1">
      <c r="A2" s="87"/>
      <c r="B2" s="203"/>
      <c r="C2" s="204"/>
      <c r="D2" s="204"/>
      <c r="E2" s="267" t="s">
        <v>127</v>
      </c>
      <c r="F2" s="267"/>
      <c r="G2" s="267"/>
      <c r="H2" s="267"/>
      <c r="I2" s="267"/>
      <c r="J2" s="267"/>
      <c r="K2" s="267"/>
      <c r="L2" s="267"/>
      <c r="M2" s="268"/>
    </row>
    <row r="3" spans="1:13" ht="13.9" customHeight="1">
      <c r="A3" s="87"/>
      <c r="B3" s="203"/>
      <c r="C3" s="205"/>
      <c r="D3" s="205"/>
      <c r="E3" s="267" t="s">
        <v>540</v>
      </c>
      <c r="F3" s="267"/>
      <c r="G3" s="267"/>
      <c r="H3" s="267"/>
      <c r="I3" s="267"/>
      <c r="J3" s="267"/>
      <c r="K3" s="267"/>
      <c r="L3" s="267"/>
      <c r="M3" s="268"/>
    </row>
    <row r="4" spans="1:13" ht="14.25" customHeight="1">
      <c r="A4" s="88"/>
      <c r="B4" s="206"/>
      <c r="C4" s="207"/>
      <c r="D4" s="207"/>
      <c r="E4" s="278" t="s">
        <v>4</v>
      </c>
      <c r="F4" s="278"/>
      <c r="G4" s="278"/>
      <c r="H4" s="278"/>
      <c r="I4" s="278"/>
      <c r="J4" s="278"/>
      <c r="K4" s="278"/>
      <c r="L4" s="278"/>
      <c r="M4" s="279"/>
    </row>
    <row r="5" spans="1:13" ht="13.9" hidden="1" customHeight="1">
      <c r="B5" s="84"/>
      <c r="C5" s="85"/>
      <c r="D5" s="85" t="s">
        <v>5</v>
      </c>
      <c r="E5" s="277" t="s">
        <v>4</v>
      </c>
      <c r="F5" s="277"/>
      <c r="G5" s="277"/>
      <c r="H5" s="277"/>
      <c r="I5" s="277"/>
      <c r="J5" s="277"/>
      <c r="K5" s="277"/>
      <c r="L5" s="277"/>
      <c r="M5" s="277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1"/>
      <c r="C7" s="271" t="s">
        <v>128</v>
      </c>
      <c r="D7" s="271"/>
      <c r="E7" s="272"/>
      <c r="F7" s="265" t="s">
        <v>541</v>
      </c>
      <c r="G7" s="265" t="s">
        <v>539</v>
      </c>
      <c r="H7" s="275"/>
      <c r="I7" s="271" t="s">
        <v>128</v>
      </c>
      <c r="J7" s="271"/>
      <c r="K7" s="272"/>
      <c r="L7" s="265" t="s">
        <v>541</v>
      </c>
      <c r="M7" s="265" t="s">
        <v>538</v>
      </c>
    </row>
    <row r="8" spans="1:13" s="6" customFormat="1" ht="15" customHeight="1">
      <c r="A8" s="30"/>
      <c r="B8" s="208"/>
      <c r="C8" s="273"/>
      <c r="D8" s="273"/>
      <c r="E8" s="274"/>
      <c r="F8" s="266"/>
      <c r="G8" s="266"/>
      <c r="H8" s="276"/>
      <c r="I8" s="273"/>
      <c r="J8" s="273"/>
      <c r="K8" s="274"/>
      <c r="L8" s="266"/>
      <c r="M8" s="266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199213575.60999998</v>
      </c>
      <c r="G11" s="32">
        <f>SUM(G12:G18)</f>
        <v>153666476.99000001</v>
      </c>
      <c r="H11" s="10"/>
      <c r="I11" s="6" t="s">
        <v>380</v>
      </c>
      <c r="L11" s="32">
        <f>SUM(L12:L20)</f>
        <v>635649079.62</v>
      </c>
      <c r="M11" s="32">
        <f>SUM(M12:M20)</f>
        <v>280721289.37</v>
      </c>
    </row>
    <row r="12" spans="1:13">
      <c r="B12" s="10"/>
      <c r="C12" s="7" t="s">
        <v>6</v>
      </c>
      <c r="D12" s="1" t="s">
        <v>3</v>
      </c>
      <c r="E12" s="11"/>
      <c r="F12" s="31">
        <v>86677.759999999995</v>
      </c>
      <c r="G12" s="31">
        <v>187301.27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168024071.88999999</v>
      </c>
      <c r="G13" s="31">
        <v>115795708.39</v>
      </c>
      <c r="H13" s="10"/>
      <c r="I13" s="7" t="s">
        <v>7</v>
      </c>
      <c r="J13" s="1" t="s">
        <v>0</v>
      </c>
      <c r="L13" s="31">
        <v>5801615.6500000004</v>
      </c>
      <c r="M13" s="31">
        <v>6408519.2400000002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31102825.960000001</v>
      </c>
      <c r="G16" s="31">
        <v>37683467.329999998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17956131.920000002</v>
      </c>
      <c r="M18" s="31">
        <v>18520796.93</v>
      </c>
    </row>
    <row r="19" spans="1:13">
      <c r="B19" s="10"/>
      <c r="C19" s="6" t="s">
        <v>372</v>
      </c>
      <c r="E19" s="11"/>
      <c r="F19" s="32">
        <f>SUM(F20:F26)</f>
        <v>1298753907.04</v>
      </c>
      <c r="G19" s="32">
        <f>SUM(G20:G26)</f>
        <v>667210743.83000004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611891332.04999995</v>
      </c>
      <c r="M20" s="31">
        <f>38700+255753273.2</f>
        <v>255791973.19999999</v>
      </c>
    </row>
    <row r="21" spans="1:13">
      <c r="B21" s="10"/>
      <c r="C21" s="7" t="s">
        <v>14</v>
      </c>
      <c r="D21" s="1" t="s">
        <v>47</v>
      </c>
      <c r="E21" s="11"/>
      <c r="F21" s="31">
        <v>1538513.62</v>
      </c>
      <c r="G21" s="31">
        <v>22781185.41</v>
      </c>
      <c r="H21" s="10"/>
      <c r="I21" s="6" t="s">
        <v>381</v>
      </c>
      <c r="L21" s="32">
        <f>SUM(L22:L24)</f>
        <v>349000000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9342445.4499999993</v>
      </c>
      <c r="G22" s="31">
        <v>8567952.2300000004</v>
      </c>
      <c r="H22" s="10"/>
      <c r="I22" s="7" t="s">
        <v>13</v>
      </c>
      <c r="J22" s="1" t="s">
        <v>78</v>
      </c>
      <c r="L22" s="31">
        <v>349000000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686008165.82+601864782.15</f>
        <v>1287872947.97</v>
      </c>
      <c r="G26" s="31">
        <f>389750883.66+246110722.53</f>
        <v>635861606.19000006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3215.17</v>
      </c>
      <c r="G27" s="32">
        <f>SUM(G28:G32)</f>
        <v>83836.210000000006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3215.17</v>
      </c>
      <c r="G28" s="31">
        <v>83836.210000000006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40932560.799999997</v>
      </c>
      <c r="M29" s="32">
        <f>SUM(M30:M32)</f>
        <v>38088476.979999997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40932560.799999997</v>
      </c>
      <c r="M32" s="31">
        <v>38088476.979999997</v>
      </c>
    </row>
    <row r="33" spans="1:13">
      <c r="B33" s="10"/>
      <c r="C33" s="6" t="s">
        <v>374</v>
      </c>
      <c r="E33" s="11"/>
      <c r="F33" s="32">
        <f>SUM(F34:F38)</f>
        <v>52077.600000000006</v>
      </c>
      <c r="G33" s="32">
        <f>SUM(G34:G38)</f>
        <v>114872.47</v>
      </c>
      <c r="H33" s="10"/>
      <c r="I33" s="6" t="s">
        <v>384</v>
      </c>
      <c r="L33" s="32">
        <f>SUM(L34:L39)</f>
        <v>38700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35001.800000000003</v>
      </c>
      <c r="G34" s="31">
        <v>105598.6</v>
      </c>
      <c r="H34" s="10"/>
      <c r="I34" s="7" t="s">
        <v>32</v>
      </c>
      <c r="J34" s="1" t="s">
        <v>93</v>
      </c>
      <c r="L34" s="31">
        <v>38700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17075.8</v>
      </c>
      <c r="G36" s="31">
        <v>9273.8700000000008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-24033022.329999998</v>
      </c>
      <c r="G40" s="32">
        <f>SUM(G41:G42)</f>
        <v>-20656853.710000001</v>
      </c>
      <c r="H40" s="10"/>
      <c r="I40" s="6" t="s">
        <v>385</v>
      </c>
      <c r="L40" s="32">
        <f>SUM(L41:L43)</f>
        <v>9826933.5600000005</v>
      </c>
      <c r="M40" s="32">
        <f>SUM(M41:M43)</f>
        <v>8079739.6100000003</v>
      </c>
    </row>
    <row r="41" spans="1:13">
      <c r="B41" s="10"/>
      <c r="C41" s="7" t="s">
        <v>32</v>
      </c>
      <c r="D41" s="1" t="s">
        <v>129</v>
      </c>
      <c r="E41" s="11"/>
      <c r="F41" s="31">
        <v>-24033022.329999998</v>
      </c>
      <c r="G41" s="31">
        <v>-20656853.710000001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9826933.5600000005</v>
      </c>
      <c r="M43" s="31">
        <v>8079739.6100000003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1035447273.9799999</v>
      </c>
      <c r="M48" s="32">
        <f>+M11+M21+M25+M28+M29+M33+M40+M44</f>
        <v>326889505.96000004</v>
      </c>
    </row>
    <row r="49" spans="2:15">
      <c r="B49" s="10"/>
      <c r="C49" s="8" t="s">
        <v>377</v>
      </c>
      <c r="D49" s="8"/>
      <c r="E49" s="17"/>
      <c r="F49" s="32">
        <f>+F11+F19+F27+F33+F39+F40+F43</f>
        <v>1473989753.0899999</v>
      </c>
      <c r="G49" s="32">
        <f>+G11+G19+G27+G33+G39+G40+G43</f>
        <v>800419075.79000008</v>
      </c>
      <c r="H49" s="10"/>
      <c r="L49" s="31"/>
      <c r="M49" s="31"/>
    </row>
    <row r="50" spans="2:15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5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5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5">
      <c r="B53" s="10"/>
      <c r="C53" s="1" t="s">
        <v>73</v>
      </c>
      <c r="E53" s="11"/>
      <c r="F53" s="31">
        <v>267271088.03999999</v>
      </c>
      <c r="G53" s="31">
        <f>16876463.75+177774905.43</f>
        <v>194651369.18000001</v>
      </c>
      <c r="H53" s="10"/>
      <c r="I53" s="1" t="s">
        <v>112</v>
      </c>
      <c r="L53" s="31"/>
      <c r="M53" s="31">
        <v>0</v>
      </c>
    </row>
    <row r="54" spans="2:15">
      <c r="B54" s="10"/>
      <c r="C54" s="1" t="s">
        <v>66</v>
      </c>
      <c r="E54" s="11"/>
      <c r="F54" s="31">
        <v>232707434.75999999</v>
      </c>
      <c r="G54" s="31">
        <v>184911266.22</v>
      </c>
      <c r="H54" s="10"/>
      <c r="I54" s="1" t="s">
        <v>113</v>
      </c>
      <c r="L54" s="31"/>
      <c r="M54" s="31">
        <v>0</v>
      </c>
    </row>
    <row r="55" spans="2:15">
      <c r="B55" s="10"/>
      <c r="C55" s="1" t="s">
        <v>67</v>
      </c>
      <c r="E55" s="11"/>
      <c r="F55" s="31">
        <v>9311868.1500000004</v>
      </c>
      <c r="G55" s="31">
        <v>8979590.6799999997</v>
      </c>
      <c r="H55" s="28"/>
      <c r="I55" s="1" t="s">
        <v>114</v>
      </c>
      <c r="L55" s="31">
        <v>579082141.62</v>
      </c>
      <c r="M55" s="31">
        <v>526910640.36000001</v>
      </c>
    </row>
    <row r="56" spans="2:15">
      <c r="B56" s="10"/>
      <c r="C56" s="1" t="s">
        <v>68</v>
      </c>
      <c r="E56" s="11"/>
      <c r="F56" s="31">
        <v>1502616.47</v>
      </c>
      <c r="G56" s="31">
        <v>1459252.71</v>
      </c>
      <c r="H56" s="10"/>
      <c r="I56" s="1" t="s">
        <v>115</v>
      </c>
      <c r="L56" s="31">
        <v>33647550.950000003</v>
      </c>
      <c r="M56" s="31">
        <v>33647550.950000003</v>
      </c>
    </row>
    <row r="57" spans="2:15">
      <c r="B57" s="10"/>
      <c r="C57" s="1" t="s">
        <v>69</v>
      </c>
      <c r="E57" s="11"/>
      <c r="F57" s="31">
        <v>-53090111.439999998</v>
      </c>
      <c r="G57" s="31">
        <v>-25766709.039999999</v>
      </c>
      <c r="H57" s="10"/>
      <c r="L57" s="31"/>
      <c r="M57" s="31"/>
    </row>
    <row r="58" spans="2:15">
      <c r="B58" s="10"/>
      <c r="C58" s="1" t="s">
        <v>70</v>
      </c>
      <c r="E58" s="11"/>
      <c r="F58" s="31"/>
      <c r="G58" s="31"/>
      <c r="H58" s="10"/>
      <c r="I58" s="6" t="s">
        <v>388</v>
      </c>
      <c r="K58" s="6"/>
      <c r="L58" s="32">
        <f>SUM(L51:L56)</f>
        <v>612729692.57000005</v>
      </c>
      <c r="M58" s="32">
        <f>SUM(M51:M56)</f>
        <v>560558191.31000006</v>
      </c>
    </row>
    <row r="59" spans="2:15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5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1648176966.55</v>
      </c>
      <c r="M60" s="32">
        <f>+M48+M58</f>
        <v>887447697.2700001</v>
      </c>
      <c r="O60" s="2"/>
    </row>
    <row r="61" spans="2:15">
      <c r="B61" s="10"/>
      <c r="E61" s="11"/>
      <c r="F61" s="31"/>
      <c r="G61" s="31"/>
      <c r="H61" s="10"/>
      <c r="L61" s="31"/>
      <c r="M61" s="31"/>
    </row>
    <row r="62" spans="2:15">
      <c r="B62" s="10"/>
      <c r="C62" s="6" t="s">
        <v>378</v>
      </c>
      <c r="E62" s="11"/>
      <c r="F62" s="32">
        <f>SUM(F52:F60)</f>
        <v>457702895.97999996</v>
      </c>
      <c r="G62" s="32">
        <f>SUM(G52:G60)</f>
        <v>364234769.74999994</v>
      </c>
      <c r="H62" s="10"/>
      <c r="I62" s="6" t="s">
        <v>116</v>
      </c>
      <c r="J62" s="6"/>
      <c r="K62" s="6"/>
      <c r="L62" s="31"/>
      <c r="M62" s="31"/>
    </row>
    <row r="63" spans="2:15">
      <c r="B63" s="10"/>
      <c r="E63" s="11"/>
      <c r="F63" s="31"/>
      <c r="G63" s="31"/>
      <c r="H63" s="10"/>
      <c r="L63" s="31"/>
      <c r="M63" s="31"/>
    </row>
    <row r="64" spans="2:15">
      <c r="B64" s="10"/>
      <c r="C64" s="6" t="s">
        <v>379</v>
      </c>
      <c r="D64" s="6"/>
      <c r="E64" s="18"/>
      <c r="F64" s="32">
        <f>+F49+F62</f>
        <v>1931692649.0699999</v>
      </c>
      <c r="G64" s="32">
        <f>+G49+G62</f>
        <v>1164653845.54</v>
      </c>
      <c r="H64" s="10"/>
      <c r="I64" s="6" t="s">
        <v>390</v>
      </c>
      <c r="L64" s="32">
        <f>SUM(L65:L67)</f>
        <v>-154860121.19</v>
      </c>
      <c r="M64" s="32">
        <f>SUM(M65:M67)</f>
        <v>-122635687.27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-190755394.69999999</v>
      </c>
      <c r="M65" s="31">
        <v>-110262493.81999999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17226.060000000001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35878047.450000003</v>
      </c>
      <c r="M67" s="31">
        <v>-12373193.449999999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438375803.76999998</v>
      </c>
      <c r="M68" s="32">
        <f>SUM(M69:M73)</f>
        <v>399841835.53999996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61525821.68</v>
      </c>
      <c r="M69" s="31">
        <v>102922351.65000001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407472332.08999997</v>
      </c>
      <c r="M70" s="31">
        <v>327541834.25999999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-30622350</v>
      </c>
      <c r="M72" s="31">
        <v>-30622350.370000001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283515682.57999998</v>
      </c>
      <c r="M77" s="32">
        <f>+M64+M68+M74</f>
        <v>277206148.26999998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1931692649.1299999</v>
      </c>
      <c r="M78" s="32">
        <f>+M60+M77</f>
        <v>1164653845.54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0" t="s">
        <v>521</v>
      </c>
      <c r="L82" s="2"/>
      <c r="M82" s="2"/>
    </row>
    <row r="83" spans="4:13" ht="12">
      <c r="F83" s="200"/>
      <c r="G83" s="200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64"/>
      <c r="J91" s="264"/>
      <c r="K91" s="264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6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1"/>
  <sheetViews>
    <sheetView tabSelected="1" zoomScale="130" zoomScaleNormal="130" workbookViewId="0">
      <selection activeCell="G7" sqref="G7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395</v>
      </c>
      <c r="B1" s="280" t="s">
        <v>396</v>
      </c>
      <c r="C1" s="280"/>
      <c r="D1" s="280"/>
      <c r="E1" s="280"/>
      <c r="F1" s="280"/>
      <c r="G1" s="280"/>
      <c r="H1" s="280"/>
      <c r="I1" s="280"/>
    </row>
    <row r="2" spans="1:12" ht="13.5" thickBot="1">
      <c r="A2" s="281" t="s">
        <v>524</v>
      </c>
      <c r="B2" s="282"/>
      <c r="C2" s="282"/>
      <c r="D2" s="282"/>
      <c r="E2" s="282"/>
      <c r="F2" s="282"/>
      <c r="G2" s="282"/>
      <c r="H2" s="282"/>
      <c r="I2" s="283"/>
    </row>
    <row r="3" spans="1:12" ht="13.5" thickBot="1">
      <c r="A3" s="284" t="s">
        <v>396</v>
      </c>
      <c r="B3" s="285"/>
      <c r="C3" s="285"/>
      <c r="D3" s="285"/>
      <c r="E3" s="285"/>
      <c r="F3" s="285"/>
      <c r="G3" s="285"/>
      <c r="H3" s="285"/>
      <c r="I3" s="286"/>
    </row>
    <row r="4" spans="1:12" ht="13.5" thickBot="1">
      <c r="A4" s="284" t="s">
        <v>542</v>
      </c>
      <c r="B4" s="285"/>
      <c r="C4" s="285"/>
      <c r="D4" s="285"/>
      <c r="E4" s="285"/>
      <c r="F4" s="285"/>
      <c r="G4" s="285"/>
      <c r="H4" s="285"/>
      <c r="I4" s="286"/>
    </row>
    <row r="5" spans="1:12" ht="13.5" thickBot="1">
      <c r="A5" s="284" t="s">
        <v>329</v>
      </c>
      <c r="B5" s="285"/>
      <c r="C5" s="285"/>
      <c r="D5" s="285"/>
      <c r="E5" s="285"/>
      <c r="F5" s="285"/>
      <c r="G5" s="285"/>
      <c r="H5" s="285"/>
      <c r="I5" s="286"/>
    </row>
    <row r="6" spans="1:12" ht="24.75">
      <c r="A6" s="293" t="s">
        <v>397</v>
      </c>
      <c r="B6" s="294"/>
      <c r="C6" s="287" t="s">
        <v>543</v>
      </c>
      <c r="D6" s="287" t="s">
        <v>398</v>
      </c>
      <c r="E6" s="287" t="s">
        <v>399</v>
      </c>
      <c r="F6" s="287" t="s">
        <v>400</v>
      </c>
      <c r="G6" s="209" t="s">
        <v>550</v>
      </c>
      <c r="H6" s="287" t="s">
        <v>401</v>
      </c>
      <c r="I6" s="287" t="s">
        <v>402</v>
      </c>
    </row>
    <row r="7" spans="1:12" ht="13.5" thickBot="1">
      <c r="A7" s="295"/>
      <c r="B7" s="296"/>
      <c r="C7" s="288"/>
      <c r="D7" s="288"/>
      <c r="E7" s="288"/>
      <c r="F7" s="288"/>
      <c r="G7" s="210" t="s">
        <v>403</v>
      </c>
      <c r="H7" s="288"/>
      <c r="I7" s="288"/>
    </row>
    <row r="8" spans="1:12">
      <c r="A8" s="289"/>
      <c r="B8" s="290"/>
      <c r="C8" s="92"/>
      <c r="D8" s="92"/>
      <c r="E8" s="92"/>
      <c r="F8" s="92"/>
      <c r="G8" s="92"/>
      <c r="H8" s="92"/>
      <c r="I8" s="92"/>
    </row>
    <row r="9" spans="1:12">
      <c r="A9" s="291" t="s">
        <v>404</v>
      </c>
      <c r="B9" s="292"/>
      <c r="C9" s="420">
        <f>+C10+C14</f>
        <v>0</v>
      </c>
      <c r="D9" s="420">
        <f t="shared" ref="D9:I9" si="0">+D10+D14</f>
        <v>349000000</v>
      </c>
      <c r="E9" s="420">
        <f>+E10+E14</f>
        <v>0</v>
      </c>
      <c r="F9" s="420">
        <f t="shared" si="0"/>
        <v>0</v>
      </c>
      <c r="G9" s="420">
        <f>+G10+G14</f>
        <v>349000000</v>
      </c>
      <c r="H9" s="420">
        <f t="shared" si="0"/>
        <v>49411711</v>
      </c>
      <c r="I9" s="421">
        <f t="shared" si="0"/>
        <v>10121000</v>
      </c>
    </row>
    <row r="10" spans="1:12">
      <c r="A10" s="291" t="s">
        <v>405</v>
      </c>
      <c r="B10" s="292"/>
      <c r="C10" s="109">
        <f>C11+C12+C13</f>
        <v>0</v>
      </c>
      <c r="D10" s="109">
        <f t="shared" ref="D10:I10" si="1">D11+D12+D13</f>
        <v>349000000</v>
      </c>
      <c r="E10" s="109">
        <f t="shared" si="1"/>
        <v>0</v>
      </c>
      <c r="F10" s="109">
        <f t="shared" si="1"/>
        <v>0</v>
      </c>
      <c r="G10" s="109">
        <f t="shared" si="1"/>
        <v>349000000</v>
      </c>
      <c r="H10" s="109">
        <f t="shared" si="1"/>
        <v>49411711</v>
      </c>
      <c r="I10" s="109">
        <f t="shared" si="1"/>
        <v>10121000</v>
      </c>
    </row>
    <row r="11" spans="1:12">
      <c r="A11" s="93"/>
      <c r="B11" s="94" t="s">
        <v>406</v>
      </c>
      <c r="C11" s="111">
        <v>0</v>
      </c>
      <c r="D11" s="111">
        <v>349000000</v>
      </c>
      <c r="E11" s="111">
        <v>0</v>
      </c>
      <c r="F11" s="111">
        <v>0</v>
      </c>
      <c r="G11" s="111">
        <f>C11+D11+E11+F11</f>
        <v>349000000</v>
      </c>
      <c r="H11" s="111">
        <v>49411711</v>
      </c>
      <c r="I11" s="112">
        <v>10121000</v>
      </c>
    </row>
    <row r="12" spans="1:12">
      <c r="A12" s="95"/>
      <c r="B12" s="94" t="s">
        <v>407</v>
      </c>
      <c r="C12" s="111"/>
      <c r="D12" s="111"/>
      <c r="E12" s="111"/>
      <c r="F12" s="111"/>
      <c r="G12" s="111"/>
      <c r="H12" s="111"/>
      <c r="I12" s="112"/>
    </row>
    <row r="13" spans="1:12">
      <c r="A13" s="95"/>
      <c r="B13" s="94" t="s">
        <v>408</v>
      </c>
      <c r="C13" s="111"/>
      <c r="D13" s="111"/>
      <c r="E13" s="111"/>
      <c r="F13" s="111"/>
      <c r="G13" s="111"/>
      <c r="H13" s="111"/>
      <c r="I13" s="112"/>
    </row>
    <row r="14" spans="1:12">
      <c r="A14" s="291" t="s">
        <v>409</v>
      </c>
      <c r="B14" s="292"/>
      <c r="C14" s="109">
        <f t="shared" ref="C14:I14" si="2">+C15+C19+C20</f>
        <v>0</v>
      </c>
      <c r="D14" s="109">
        <f t="shared" si="2"/>
        <v>0</v>
      </c>
      <c r="E14" s="109">
        <f t="shared" si="2"/>
        <v>0</v>
      </c>
      <c r="F14" s="109">
        <f t="shared" si="2"/>
        <v>0</v>
      </c>
      <c r="G14" s="109">
        <f t="shared" si="2"/>
        <v>0</v>
      </c>
      <c r="H14" s="109">
        <f t="shared" si="2"/>
        <v>0</v>
      </c>
      <c r="I14" s="110">
        <f t="shared" si="2"/>
        <v>0</v>
      </c>
    </row>
    <row r="15" spans="1:12">
      <c r="A15" s="93"/>
      <c r="B15" s="94" t="s">
        <v>410</v>
      </c>
      <c r="C15" s="109">
        <f>SUM(C16:C18)</f>
        <v>0</v>
      </c>
      <c r="D15" s="113"/>
      <c r="E15" s="114">
        <f>SUM(E16:E18)</f>
        <v>0</v>
      </c>
      <c r="F15" s="109"/>
      <c r="G15" s="109">
        <f>+C15+D15-E15+F15</f>
        <v>0</v>
      </c>
      <c r="H15" s="109">
        <f>SUM(H16:H18)</f>
        <v>0</v>
      </c>
      <c r="I15" s="110"/>
      <c r="L15" s="96"/>
    </row>
    <row r="16" spans="1:12" ht="13.5">
      <c r="A16" s="93"/>
      <c r="B16" s="97" t="s">
        <v>514</v>
      </c>
      <c r="C16" s="115"/>
      <c r="D16" s="113"/>
      <c r="E16" s="116"/>
      <c r="F16" s="109"/>
      <c r="G16" s="109"/>
      <c r="H16" s="109"/>
      <c r="I16" s="110"/>
      <c r="L16" s="96"/>
    </row>
    <row r="17" spans="1:12" ht="13.5">
      <c r="A17" s="93"/>
      <c r="B17" s="97" t="s">
        <v>515</v>
      </c>
      <c r="C17" s="115"/>
      <c r="D17" s="113"/>
      <c r="E17" s="116"/>
      <c r="F17" s="109"/>
      <c r="G17" s="109"/>
      <c r="H17" s="109"/>
      <c r="I17" s="110"/>
      <c r="L17" s="96"/>
    </row>
    <row r="18" spans="1:12" ht="13.5">
      <c r="A18" s="93"/>
      <c r="B18" s="98" t="s">
        <v>516</v>
      </c>
      <c r="C18" s="116"/>
      <c r="D18" s="113"/>
      <c r="E18" s="116"/>
      <c r="F18" s="109"/>
      <c r="G18" s="109"/>
      <c r="H18" s="109"/>
      <c r="I18" s="110"/>
      <c r="L18" s="96"/>
    </row>
    <row r="19" spans="1:12">
      <c r="A19" s="95"/>
      <c r="B19" s="99" t="s">
        <v>411</v>
      </c>
      <c r="C19" s="117"/>
      <c r="D19" s="117"/>
      <c r="E19" s="117"/>
      <c r="F19" s="111"/>
      <c r="G19" s="111"/>
      <c r="H19" s="111"/>
      <c r="I19" s="112"/>
      <c r="L19" s="96"/>
    </row>
    <row r="20" spans="1:12">
      <c r="A20" s="95"/>
      <c r="B20" s="94" t="s">
        <v>412</v>
      </c>
      <c r="C20" s="111"/>
      <c r="D20" s="111"/>
      <c r="E20" s="111"/>
      <c r="F20" s="111"/>
      <c r="G20" s="111"/>
      <c r="H20" s="111"/>
      <c r="I20" s="112"/>
      <c r="L20" s="96"/>
    </row>
    <row r="21" spans="1:12">
      <c r="A21" s="291" t="s">
        <v>413</v>
      </c>
      <c r="B21" s="292"/>
      <c r="C21" s="107">
        <v>887447697.26999998</v>
      </c>
      <c r="D21" s="107">
        <v>411729269</v>
      </c>
      <c r="E21" s="107"/>
      <c r="F21" s="107"/>
      <c r="G21" s="107">
        <f>C21+D21+E21+F21</f>
        <v>1299176966.27</v>
      </c>
      <c r="H21" s="107"/>
      <c r="I21" s="108"/>
      <c r="L21" s="96"/>
    </row>
    <row r="22" spans="1:12" ht="13.5">
      <c r="A22" s="93"/>
      <c r="B22" s="98"/>
      <c r="C22" s="116"/>
      <c r="D22" s="117"/>
      <c r="E22" s="117"/>
      <c r="F22" s="116"/>
      <c r="G22" s="109"/>
      <c r="H22" s="65"/>
      <c r="I22" s="118"/>
      <c r="L22" s="96"/>
    </row>
    <row r="23" spans="1:12" ht="13.5">
      <c r="A23" s="93"/>
      <c r="B23" s="98"/>
      <c r="C23" s="116"/>
      <c r="D23" s="117"/>
      <c r="E23" s="117"/>
      <c r="F23" s="116"/>
      <c r="G23" s="109"/>
      <c r="H23" s="65"/>
      <c r="I23" s="118"/>
      <c r="L23" s="96"/>
    </row>
    <row r="24" spans="1:12" ht="13.5">
      <c r="A24" s="95"/>
      <c r="B24" s="98"/>
      <c r="C24" s="116"/>
      <c r="D24" s="117"/>
      <c r="E24" s="117"/>
      <c r="F24" s="116"/>
      <c r="G24" s="109"/>
      <c r="H24" s="65"/>
      <c r="I24" s="118"/>
      <c r="L24" s="96"/>
    </row>
    <row r="25" spans="1:12">
      <c r="A25" s="291" t="s">
        <v>414</v>
      </c>
      <c r="B25" s="292"/>
      <c r="C25" s="107">
        <f>+C9+C21</f>
        <v>887447697.26999998</v>
      </c>
      <c r="D25" s="107"/>
      <c r="E25" s="107"/>
      <c r="F25" s="107">
        <f>+F9+F21</f>
        <v>0</v>
      </c>
      <c r="G25" s="107">
        <f>+G9+G21</f>
        <v>1648176966.27</v>
      </c>
      <c r="H25" s="107">
        <f>+H9+H21</f>
        <v>49411711</v>
      </c>
      <c r="I25" s="108">
        <f>+I9+I21</f>
        <v>10121000</v>
      </c>
      <c r="J25" s="64"/>
      <c r="K25" s="64"/>
      <c r="L25" s="96"/>
    </row>
    <row r="26" spans="1:12">
      <c r="A26" s="291"/>
      <c r="B26" s="292"/>
      <c r="C26" s="114"/>
      <c r="D26" s="114"/>
      <c r="E26" s="114"/>
      <c r="F26" s="114"/>
      <c r="G26" s="114"/>
      <c r="H26" s="114"/>
      <c r="I26" s="119"/>
      <c r="L26" s="96"/>
    </row>
    <row r="27" spans="1:12" ht="16.5" customHeight="1">
      <c r="A27" s="291" t="s">
        <v>415</v>
      </c>
      <c r="B27" s="292"/>
      <c r="C27" s="114"/>
      <c r="D27" s="114"/>
      <c r="E27" s="114"/>
      <c r="F27" s="114"/>
      <c r="G27" s="114"/>
      <c r="H27" s="114"/>
      <c r="I27" s="119"/>
      <c r="L27" s="96"/>
    </row>
    <row r="28" spans="1:12">
      <c r="A28" s="308"/>
      <c r="B28" s="309"/>
      <c r="C28" s="120"/>
      <c r="D28" s="120"/>
      <c r="E28" s="120"/>
      <c r="F28" s="120"/>
      <c r="G28" s="120"/>
      <c r="H28" s="120"/>
      <c r="I28" s="121"/>
    </row>
    <row r="29" spans="1:12" ht="16.5" customHeight="1">
      <c r="A29" s="291" t="s">
        <v>416</v>
      </c>
      <c r="B29" s="292"/>
      <c r="C29" s="120"/>
      <c r="D29" s="120"/>
      <c r="E29" s="120"/>
      <c r="F29" s="120"/>
      <c r="G29" s="120"/>
      <c r="H29" s="120"/>
      <c r="I29" s="121"/>
    </row>
    <row r="30" spans="1:12" ht="13.5" thickBot="1">
      <c r="A30" s="306"/>
      <c r="B30" s="307"/>
      <c r="C30" s="122"/>
      <c r="D30" s="122"/>
      <c r="E30" s="122"/>
      <c r="F30" s="122"/>
      <c r="G30" s="122"/>
      <c r="H30" s="122"/>
      <c r="I30" s="123"/>
    </row>
    <row r="31" spans="1:12" ht="19.5" customHeight="1">
      <c r="A31" s="298" t="s">
        <v>417</v>
      </c>
      <c r="B31" s="298"/>
      <c r="C31" s="298"/>
      <c r="D31" s="298"/>
      <c r="E31" s="298"/>
      <c r="F31" s="298"/>
      <c r="G31" s="298"/>
      <c r="H31" s="298"/>
      <c r="I31" s="298"/>
    </row>
    <row r="32" spans="1:12" ht="13.5" thickBot="1">
      <c r="A32" s="299" t="s">
        <v>418</v>
      </c>
      <c r="B32" s="299"/>
      <c r="C32" s="299"/>
      <c r="D32" s="299"/>
      <c r="E32" s="299"/>
      <c r="F32" s="299"/>
      <c r="G32" s="299"/>
      <c r="H32" s="299"/>
      <c r="I32" s="299"/>
    </row>
    <row r="33" spans="1:13">
      <c r="A33" s="300" t="s">
        <v>419</v>
      </c>
      <c r="B33" s="101" t="s">
        <v>420</v>
      </c>
      <c r="C33" s="101" t="s">
        <v>421</v>
      </c>
      <c r="D33" s="101" t="s">
        <v>422</v>
      </c>
      <c r="E33" s="303" t="s">
        <v>423</v>
      </c>
      <c r="F33" s="101" t="s">
        <v>424</v>
      </c>
    </row>
    <row r="34" spans="1:13">
      <c r="A34" s="301"/>
      <c r="B34" s="90" t="s">
        <v>425</v>
      </c>
      <c r="C34" s="90" t="s">
        <v>426</v>
      </c>
      <c r="D34" s="90" t="s">
        <v>427</v>
      </c>
      <c r="E34" s="304"/>
      <c r="F34" s="90" t="s">
        <v>428</v>
      </c>
    </row>
    <row r="35" spans="1:13" ht="13.5" thickBot="1">
      <c r="A35" s="302"/>
      <c r="B35" s="102"/>
      <c r="C35" s="91" t="s">
        <v>429</v>
      </c>
      <c r="D35" s="102"/>
      <c r="E35" s="305"/>
      <c r="F35" s="102"/>
    </row>
    <row r="36" spans="1:13" ht="16.5">
      <c r="A36" s="103" t="s">
        <v>430</v>
      </c>
      <c r="B36" s="104"/>
      <c r="C36" s="104"/>
      <c r="D36" s="104"/>
      <c r="E36" s="104"/>
      <c r="F36" s="104"/>
    </row>
    <row r="37" spans="1:13">
      <c r="A37" s="100" t="s">
        <v>517</v>
      </c>
      <c r="B37" s="416">
        <v>349000000</v>
      </c>
      <c r="C37" s="417" t="s">
        <v>548</v>
      </c>
      <c r="D37" s="418" t="s">
        <v>549</v>
      </c>
      <c r="E37" s="419">
        <v>10121000</v>
      </c>
      <c r="F37" s="418"/>
    </row>
    <row r="38" spans="1:13">
      <c r="A38" s="100" t="s">
        <v>431</v>
      </c>
      <c r="B38" s="100"/>
      <c r="C38" s="100"/>
      <c r="D38" s="100"/>
      <c r="E38" s="100"/>
      <c r="F38" s="100"/>
    </row>
    <row r="39" spans="1:13" ht="13.5" thickBot="1">
      <c r="A39" s="105" t="s">
        <v>432</v>
      </c>
      <c r="B39" s="105"/>
      <c r="C39" s="105"/>
      <c r="D39" s="105"/>
      <c r="E39" s="105"/>
      <c r="F39" s="105"/>
    </row>
    <row r="40" spans="1:13" ht="16.5" customHeight="1">
      <c r="A40" s="297" t="s">
        <v>364</v>
      </c>
      <c r="B40" s="297"/>
      <c r="C40" s="297"/>
      <c r="D40" s="297"/>
      <c r="E40" s="297"/>
      <c r="F40" s="297"/>
      <c r="G40" s="124"/>
      <c r="H40" s="124"/>
      <c r="I40" s="124"/>
      <c r="J40" s="62"/>
      <c r="K40" s="62"/>
      <c r="L40" s="62"/>
      <c r="M40" s="62"/>
    </row>
    <row r="41" spans="1:13" s="106" customFormat="1">
      <c r="A41" s="125"/>
    </row>
  </sheetData>
  <mergeCells count="28"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0.70866141732283472" right="0.51181102362204722" top="0.55118110236220474" bottom="0.55118110236220474" header="0.11811023622047245" footer="0.11811023622047245"/>
  <pageSetup scale="90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zoomScale="130" zoomScaleNormal="130" workbookViewId="0">
      <selection activeCell="K8" sqref="K8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433</v>
      </c>
      <c r="B1" s="310" t="s">
        <v>434</v>
      </c>
      <c r="C1" s="310"/>
      <c r="D1" s="310"/>
      <c r="E1" s="310"/>
      <c r="F1" s="310"/>
      <c r="G1" s="310"/>
      <c r="H1" s="310"/>
      <c r="I1" s="310"/>
      <c r="J1" s="310"/>
      <c r="K1" s="310"/>
    </row>
    <row r="2" spans="1:11" ht="13.5" thickBot="1">
      <c r="A2" s="89"/>
    </row>
    <row r="3" spans="1:11" ht="13.5" thickBot="1">
      <c r="A3" s="311" t="s">
        <v>524</v>
      </c>
      <c r="B3" s="312"/>
      <c r="C3" s="312"/>
      <c r="D3" s="312"/>
      <c r="E3" s="312"/>
      <c r="F3" s="312"/>
      <c r="G3" s="312"/>
      <c r="H3" s="312"/>
      <c r="I3" s="312"/>
      <c r="J3" s="312"/>
      <c r="K3" s="313"/>
    </row>
    <row r="4" spans="1:11" ht="13.5" thickBot="1">
      <c r="A4" s="314" t="s">
        <v>435</v>
      </c>
      <c r="B4" s="315"/>
      <c r="C4" s="315"/>
      <c r="D4" s="315"/>
      <c r="E4" s="315"/>
      <c r="F4" s="315"/>
      <c r="G4" s="315"/>
      <c r="H4" s="315"/>
      <c r="I4" s="315"/>
      <c r="J4" s="315"/>
      <c r="K4" s="316"/>
    </row>
    <row r="5" spans="1:11" ht="13.5" thickBot="1">
      <c r="A5" s="314" t="s">
        <v>544</v>
      </c>
      <c r="B5" s="315"/>
      <c r="C5" s="315"/>
      <c r="D5" s="315"/>
      <c r="E5" s="315"/>
      <c r="F5" s="315"/>
      <c r="G5" s="315"/>
      <c r="H5" s="315"/>
      <c r="I5" s="315"/>
      <c r="J5" s="315"/>
      <c r="K5" s="316"/>
    </row>
    <row r="6" spans="1:11" ht="13.5" thickBot="1">
      <c r="A6" s="314" t="s">
        <v>329</v>
      </c>
      <c r="B6" s="315"/>
      <c r="C6" s="315"/>
      <c r="D6" s="315"/>
      <c r="E6" s="315"/>
      <c r="F6" s="315"/>
      <c r="G6" s="315"/>
      <c r="H6" s="315"/>
      <c r="I6" s="315"/>
      <c r="J6" s="315"/>
      <c r="K6" s="316"/>
    </row>
    <row r="7" spans="1:11" ht="62.25" customHeight="1" thickBot="1">
      <c r="A7" s="211" t="s">
        <v>436</v>
      </c>
      <c r="B7" s="212" t="s">
        <v>437</v>
      </c>
      <c r="C7" s="212" t="s">
        <v>438</v>
      </c>
      <c r="D7" s="212" t="s">
        <v>439</v>
      </c>
      <c r="E7" s="212" t="s">
        <v>440</v>
      </c>
      <c r="F7" s="212" t="s">
        <v>441</v>
      </c>
      <c r="G7" s="212" t="s">
        <v>442</v>
      </c>
      <c r="H7" s="212" t="s">
        <v>443</v>
      </c>
      <c r="I7" s="212" t="s">
        <v>545</v>
      </c>
      <c r="J7" s="212" t="s">
        <v>546</v>
      </c>
      <c r="K7" s="212" t="s">
        <v>547</v>
      </c>
    </row>
    <row r="8" spans="1:11">
      <c r="A8" s="126"/>
      <c r="B8" s="127"/>
      <c r="C8" s="127"/>
      <c r="D8" s="127"/>
      <c r="E8" s="127"/>
      <c r="F8" s="127"/>
      <c r="G8" s="127"/>
      <c r="H8" s="127"/>
      <c r="I8" s="127"/>
      <c r="J8" s="127"/>
      <c r="K8" s="127"/>
    </row>
    <row r="9" spans="1:11" ht="24.75">
      <c r="A9" s="128" t="s">
        <v>444</v>
      </c>
      <c r="B9" s="129"/>
      <c r="C9" s="129"/>
      <c r="D9" s="129"/>
      <c r="E9" s="135">
        <f>+E10+E11+E12+E13</f>
        <v>0</v>
      </c>
      <c r="F9" s="129"/>
      <c r="G9" s="129"/>
      <c r="H9" s="129"/>
      <c r="I9" s="135">
        <f t="shared" ref="I9:J9" si="0">+I10+I11+I12+I13</f>
        <v>0</v>
      </c>
      <c r="J9" s="135">
        <f t="shared" si="0"/>
        <v>0</v>
      </c>
      <c r="K9" s="135">
        <f>+K10+K11+K12+K13</f>
        <v>0</v>
      </c>
    </row>
    <row r="10" spans="1:11">
      <c r="A10" s="130" t="s">
        <v>454</v>
      </c>
      <c r="B10" s="137"/>
      <c r="C10" s="137"/>
      <c r="D10" s="138"/>
      <c r="E10" s="140"/>
      <c r="F10" s="139"/>
      <c r="G10" s="138"/>
      <c r="H10" s="138"/>
      <c r="I10" s="140"/>
      <c r="J10" s="192"/>
      <c r="K10" s="136"/>
    </row>
    <row r="11" spans="1:11">
      <c r="A11" s="130" t="s">
        <v>445</v>
      </c>
      <c r="B11" s="129"/>
      <c r="C11" s="129"/>
      <c r="D11" s="129"/>
      <c r="E11" s="129"/>
      <c r="F11" s="129"/>
      <c r="G11" s="129"/>
      <c r="H11" s="129"/>
      <c r="I11" s="141"/>
      <c r="J11" s="129"/>
      <c r="K11" s="129"/>
    </row>
    <row r="12" spans="1:11">
      <c r="A12" s="130" t="s">
        <v>446</v>
      </c>
      <c r="B12" s="129"/>
      <c r="C12" s="129"/>
      <c r="D12" s="129"/>
      <c r="E12" s="129"/>
      <c r="F12" s="129"/>
      <c r="G12" s="129"/>
      <c r="H12" s="129"/>
      <c r="I12" s="142"/>
      <c r="J12" s="129"/>
      <c r="K12" s="129"/>
    </row>
    <row r="13" spans="1:11">
      <c r="A13" s="130" t="s">
        <v>447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</row>
    <row r="14" spans="1:11">
      <c r="A14" s="131"/>
      <c r="B14" s="129"/>
      <c r="C14" s="129"/>
      <c r="D14" s="129"/>
      <c r="E14" s="129"/>
      <c r="F14" s="129"/>
      <c r="G14" s="129"/>
      <c r="H14" s="129"/>
      <c r="I14" s="129"/>
      <c r="J14" s="129"/>
      <c r="K14" s="129"/>
    </row>
    <row r="15" spans="1:11" ht="16.5">
      <c r="A15" s="128" t="s">
        <v>448</v>
      </c>
      <c r="B15" s="129"/>
      <c r="C15" s="129"/>
      <c r="D15" s="129"/>
      <c r="E15" s="134">
        <f>+E16+E17+E18+E19</f>
        <v>0</v>
      </c>
      <c r="F15" s="129"/>
      <c r="G15" s="129"/>
      <c r="H15" s="129"/>
      <c r="I15" s="129"/>
      <c r="J15" s="129"/>
      <c r="K15" s="134">
        <f>+K16+K17+K18+K19</f>
        <v>0</v>
      </c>
    </row>
    <row r="16" spans="1:11">
      <c r="A16" s="130" t="s">
        <v>449</v>
      </c>
      <c r="B16" s="129"/>
      <c r="C16" s="129"/>
      <c r="D16" s="129"/>
      <c r="E16" s="129"/>
      <c r="F16" s="129"/>
      <c r="G16" s="129"/>
      <c r="H16" s="129"/>
      <c r="I16" s="129"/>
      <c r="J16" s="129"/>
      <c r="K16" s="129"/>
    </row>
    <row r="17" spans="1:11">
      <c r="A17" s="130" t="s">
        <v>450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</row>
    <row r="18" spans="1:11">
      <c r="A18" s="130" t="s">
        <v>451</v>
      </c>
      <c r="B18" s="129"/>
      <c r="C18" s="129"/>
      <c r="D18" s="129"/>
      <c r="E18" s="129"/>
      <c r="F18" s="129"/>
      <c r="G18" s="129"/>
      <c r="H18" s="129"/>
      <c r="I18" s="129"/>
      <c r="J18" s="129"/>
      <c r="K18" s="129"/>
    </row>
    <row r="19" spans="1:11">
      <c r="A19" s="130" t="s">
        <v>452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</row>
    <row r="20" spans="1:11">
      <c r="A20" s="131"/>
      <c r="B20" s="129"/>
      <c r="C20" s="129"/>
      <c r="D20" s="129"/>
      <c r="E20" s="129"/>
      <c r="F20" s="129"/>
      <c r="G20" s="129"/>
      <c r="H20" s="129"/>
      <c r="I20" s="129"/>
      <c r="J20" s="129"/>
      <c r="K20" s="129"/>
    </row>
    <row r="21" spans="1:11" ht="41.25">
      <c r="A21" s="128" t="s">
        <v>453</v>
      </c>
      <c r="B21" s="129"/>
      <c r="C21" s="129"/>
      <c r="D21" s="129"/>
      <c r="E21" s="135">
        <f>+E9+E15</f>
        <v>0</v>
      </c>
      <c r="F21" s="129"/>
      <c r="G21" s="129"/>
      <c r="H21" s="129"/>
      <c r="I21" s="129"/>
      <c r="J21" s="129"/>
      <c r="K21" s="135">
        <f>+K9+K15</f>
        <v>0</v>
      </c>
    </row>
    <row r="22" spans="1:11" ht="13.5" thickBot="1">
      <c r="A22" s="132"/>
      <c r="B22" s="133"/>
      <c r="C22" s="133"/>
      <c r="D22" s="133"/>
      <c r="E22" s="133"/>
      <c r="F22" s="133"/>
      <c r="G22" s="133"/>
      <c r="H22" s="133"/>
      <c r="I22" s="133"/>
      <c r="J22" s="133"/>
      <c r="K22" s="133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000"/>
  <sheetViews>
    <sheetView topLeftCell="C4" zoomScaleNormal="100" workbookViewId="0">
      <selection activeCell="D8" sqref="D8:G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9.5703125" customWidth="1"/>
    <col min="5" max="5" width="24.85546875" style="65" customWidth="1"/>
    <col min="6" max="7" width="23.28515625" style="65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319" t="s">
        <v>328</v>
      </c>
      <c r="E3" s="319"/>
      <c r="F3" s="319"/>
      <c r="G3" s="319"/>
    </row>
    <row r="4" spans="4:9" ht="15" customHeight="1"/>
    <row r="5" spans="4:9" ht="25.15" customHeight="1">
      <c r="D5" s="320" t="s">
        <v>513</v>
      </c>
      <c r="E5" s="321"/>
      <c r="F5" s="321"/>
      <c r="G5" s="322"/>
    </row>
    <row r="6" spans="4:9" ht="15" customHeight="1">
      <c r="D6" s="323" t="s">
        <v>328</v>
      </c>
      <c r="E6" s="324"/>
      <c r="F6" s="324"/>
      <c r="G6" s="325"/>
    </row>
    <row r="7" spans="4:9" ht="15" customHeight="1">
      <c r="D7" s="326" t="s">
        <v>529</v>
      </c>
      <c r="E7" s="327"/>
      <c r="F7" s="327"/>
      <c r="G7" s="328"/>
    </row>
    <row r="8" spans="4:9" ht="15" customHeight="1">
      <c r="D8" s="329" t="s">
        <v>329</v>
      </c>
      <c r="E8" s="330"/>
      <c r="F8" s="330"/>
      <c r="G8" s="331"/>
    </row>
    <row r="9" spans="4:9" ht="15" customHeight="1"/>
    <row r="10" spans="4:9" ht="15">
      <c r="D10" s="213" t="s">
        <v>330</v>
      </c>
      <c r="E10" s="214" t="s">
        <v>368</v>
      </c>
      <c r="F10" s="214" t="s">
        <v>153</v>
      </c>
      <c r="G10" s="214" t="s">
        <v>369</v>
      </c>
    </row>
    <row r="11" spans="4:9" ht="15" customHeight="1">
      <c r="D11" s="53" t="s">
        <v>331</v>
      </c>
      <c r="E11" s="66">
        <f>+E12+E13+E14</f>
        <v>2915209760.6999998</v>
      </c>
      <c r="F11" s="66">
        <f t="shared" ref="F11:G11" si="0">+F12+F13+F14</f>
        <v>580169689.42000008</v>
      </c>
      <c r="G11" s="66">
        <f t="shared" si="0"/>
        <v>485379939.28000003</v>
      </c>
      <c r="I11" s="54"/>
    </row>
    <row r="12" spans="4:9" ht="15" customHeight="1">
      <c r="D12" s="55" t="s">
        <v>332</v>
      </c>
      <c r="E12" s="67">
        <f>+E41</f>
        <v>1293520964.3499999</v>
      </c>
      <c r="F12" s="67">
        <f t="shared" ref="F12:G12" si="1">+F41</f>
        <v>290084844.71000004</v>
      </c>
      <c r="G12" s="67">
        <f t="shared" si="1"/>
        <v>242689969.64000002</v>
      </c>
      <c r="I12" s="54"/>
    </row>
    <row r="13" spans="4:9" ht="15" customHeight="1">
      <c r="D13" s="55" t="s">
        <v>333</v>
      </c>
      <c r="E13" s="68">
        <f>+E51</f>
        <v>164083916</v>
      </c>
      <c r="F13" s="68">
        <f t="shared" ref="F13:G13" si="2">+F51</f>
        <v>0</v>
      </c>
      <c r="G13" s="68">
        <f t="shared" si="2"/>
        <v>0</v>
      </c>
    </row>
    <row r="14" spans="4:9" ht="15" customHeight="1">
      <c r="D14" s="55" t="s">
        <v>334</v>
      </c>
      <c r="E14" s="68">
        <f>+E38</f>
        <v>1457604880.3499999</v>
      </c>
      <c r="F14" s="68">
        <f t="shared" ref="F14:G14" si="3">+F38</f>
        <v>290084844.71000004</v>
      </c>
      <c r="G14" s="68">
        <f t="shared" si="3"/>
        <v>242689969.64000002</v>
      </c>
    </row>
    <row r="15" spans="4:9" ht="15" customHeight="1">
      <c r="D15" s="53" t="s">
        <v>335</v>
      </c>
      <c r="E15" s="66">
        <f>+E16+E17</f>
        <v>1532057202.0100002</v>
      </c>
      <c r="F15" s="66">
        <f t="shared" ref="F15:G15" si="4">+F16+F17</f>
        <v>273092868.16000003</v>
      </c>
      <c r="G15" s="66">
        <f t="shared" si="4"/>
        <v>271950659.81999999</v>
      </c>
      <c r="I15" s="54"/>
    </row>
    <row r="16" spans="4:9" ht="15" customHeight="1">
      <c r="D16" s="55" t="s">
        <v>336</v>
      </c>
      <c r="E16" s="68">
        <f>+E45</f>
        <v>1367973286.0100002</v>
      </c>
      <c r="F16" s="68">
        <f t="shared" ref="F16:G16" si="5">+F45</f>
        <v>273092868.16000003</v>
      </c>
      <c r="G16" s="68">
        <f t="shared" si="5"/>
        <v>271950659.81999999</v>
      </c>
      <c r="I16" s="54"/>
    </row>
    <row r="17" spans="4:9" ht="15" customHeight="1">
      <c r="D17" s="55" t="s">
        <v>337</v>
      </c>
      <c r="E17" s="68">
        <f>+E55</f>
        <v>164083916</v>
      </c>
      <c r="F17" s="68">
        <f t="shared" ref="F17:G17" si="6">+F55</f>
        <v>0</v>
      </c>
      <c r="G17" s="68">
        <f t="shared" si="6"/>
        <v>0</v>
      </c>
    </row>
    <row r="18" spans="4:9" ht="15" customHeight="1">
      <c r="D18" s="53" t="s">
        <v>338</v>
      </c>
      <c r="E18" s="216">
        <f>+E19+E20</f>
        <v>0</v>
      </c>
      <c r="F18" s="66">
        <f t="shared" ref="F18:G18" si="7">+F19+F20</f>
        <v>0</v>
      </c>
      <c r="G18" s="66">
        <f t="shared" si="7"/>
        <v>0</v>
      </c>
      <c r="I18" s="54"/>
    </row>
    <row r="19" spans="4:9" ht="15" customHeight="1">
      <c r="D19" s="55" t="s">
        <v>339</v>
      </c>
      <c r="E19" s="217">
        <v>0</v>
      </c>
      <c r="F19" s="68">
        <v>0</v>
      </c>
      <c r="G19" s="68">
        <v>0</v>
      </c>
      <c r="I19" s="54"/>
    </row>
    <row r="20" spans="4:9" ht="15" customHeight="1">
      <c r="D20" s="55" t="s">
        <v>340</v>
      </c>
      <c r="E20" s="217">
        <v>0</v>
      </c>
      <c r="F20" s="68">
        <v>0</v>
      </c>
      <c r="G20" s="68">
        <v>0</v>
      </c>
    </row>
    <row r="21" spans="4:9" ht="15" customHeight="1">
      <c r="D21" s="53" t="s">
        <v>341</v>
      </c>
      <c r="E21" s="66">
        <f>+E11-E15+E18</f>
        <v>1383152558.6899996</v>
      </c>
      <c r="F21" s="66">
        <f t="shared" ref="F21" si="8">+F11-F15+F18</f>
        <v>307076821.26000005</v>
      </c>
      <c r="G21" s="66">
        <f>+G11-G15+G18</f>
        <v>213429279.46000004</v>
      </c>
      <c r="I21" s="54"/>
    </row>
    <row r="22" spans="4:9" ht="15" customHeight="1">
      <c r="D22" s="53" t="s">
        <v>342</v>
      </c>
      <c r="E22" s="66">
        <f>+E21-E38</f>
        <v>-74452321.660000324</v>
      </c>
      <c r="F22" s="66">
        <f t="shared" ref="F22:G22" si="9">+F21-F38</f>
        <v>16991976.550000012</v>
      </c>
      <c r="G22" s="66">
        <f t="shared" si="9"/>
        <v>-29260690.179999977</v>
      </c>
      <c r="I22" s="54"/>
    </row>
    <row r="23" spans="4:9" ht="15" customHeight="1">
      <c r="D23" s="56" t="s">
        <v>343</v>
      </c>
      <c r="E23" s="69">
        <f>+E22-E18</f>
        <v>-74452321.660000324</v>
      </c>
      <c r="F23" s="69">
        <f t="shared" ref="F23:G23" si="10">+F22-F18</f>
        <v>16991976.550000012</v>
      </c>
      <c r="G23" s="69">
        <f t="shared" si="10"/>
        <v>-29260690.179999977</v>
      </c>
      <c r="I23" s="54"/>
    </row>
    <row r="24" spans="4:9" ht="15" customHeight="1">
      <c r="I24" s="54"/>
    </row>
    <row r="25" spans="4:9" ht="15" customHeight="1">
      <c r="D25" s="213" t="s">
        <v>128</v>
      </c>
      <c r="E25" s="215" t="s">
        <v>150</v>
      </c>
      <c r="F25" s="215" t="s">
        <v>153</v>
      </c>
      <c r="G25" s="215" t="s">
        <v>154</v>
      </c>
      <c r="I25" s="54"/>
    </row>
    <row r="26" spans="4:9" ht="15" customHeight="1">
      <c r="D26" s="53" t="s">
        <v>344</v>
      </c>
      <c r="E26" s="66">
        <f>+E27+E28</f>
        <v>0</v>
      </c>
      <c r="F26" s="66">
        <f t="shared" ref="F26:G26" si="11">+F27+F28</f>
        <v>0</v>
      </c>
      <c r="G26" s="66">
        <f t="shared" si="11"/>
        <v>0</v>
      </c>
      <c r="I26" s="54"/>
    </row>
    <row r="27" spans="4:9" ht="15" customHeight="1">
      <c r="D27" s="57" t="s">
        <v>345</v>
      </c>
      <c r="E27" s="68">
        <f>+'F6a. EAEPE OG'!D75-'F6a. EAEPE OG'!D76</f>
        <v>0</v>
      </c>
      <c r="F27" s="68">
        <f>+'F6a. EAEPE OG'!G75-'F6a. EAEPE OG'!G76</f>
        <v>0</v>
      </c>
      <c r="G27" s="68">
        <f>+'F6a. EAEPE OG'!H75-'F6a. EAEPE OG'!H76</f>
        <v>0</v>
      </c>
      <c r="I27" s="54"/>
    </row>
    <row r="28" spans="4:9" ht="15" customHeight="1">
      <c r="D28" s="57" t="s">
        <v>346</v>
      </c>
      <c r="E28" s="68">
        <f>+'F6a. EAEPE OG'!D147</f>
        <v>0</v>
      </c>
      <c r="F28" s="68">
        <f>+'F6a. EAEPE OG'!G148</f>
        <v>0</v>
      </c>
      <c r="G28" s="68">
        <f>+'F6a. EAEPE OG'!H148</f>
        <v>0</v>
      </c>
    </row>
    <row r="29" spans="4:9" ht="15" customHeight="1">
      <c r="D29" s="56" t="s">
        <v>347</v>
      </c>
      <c r="E29" s="69">
        <f>+E23+E26</f>
        <v>-74452321.660000324</v>
      </c>
      <c r="F29" s="69">
        <f t="shared" ref="F29:G29" si="12">+F23+F26</f>
        <v>16991976.550000012</v>
      </c>
      <c r="G29" s="69">
        <f t="shared" si="12"/>
        <v>-29260690.179999977</v>
      </c>
      <c r="I29" s="54"/>
    </row>
    <row r="30" spans="4:9" ht="15" customHeight="1">
      <c r="I30" s="54"/>
    </row>
    <row r="31" spans="4:9" ht="15">
      <c r="D31" s="213" t="s">
        <v>128</v>
      </c>
      <c r="E31" s="214" t="s">
        <v>348</v>
      </c>
      <c r="F31" s="214" t="s">
        <v>153</v>
      </c>
      <c r="G31" s="214" t="s">
        <v>370</v>
      </c>
    </row>
    <row r="32" spans="4:9" ht="15" customHeight="1">
      <c r="D32" s="58" t="s">
        <v>349</v>
      </c>
      <c r="E32" s="72">
        <f>+E33+E34</f>
        <v>1457604880.3499999</v>
      </c>
      <c r="F32" s="72">
        <f t="shared" ref="F32:G32" si="13">+F33+F34</f>
        <v>290084844.71000004</v>
      </c>
      <c r="G32" s="72">
        <f t="shared" si="13"/>
        <v>242689969.64000002</v>
      </c>
    </row>
    <row r="33" spans="4:9" ht="15" customHeight="1">
      <c r="D33" s="59" t="s">
        <v>350</v>
      </c>
      <c r="E33" s="70">
        <f>+'F5. EAID'!B68</f>
        <v>1293520964.3499999</v>
      </c>
      <c r="F33" s="70">
        <f>+'F5. EAID'!E68</f>
        <v>290084844.71000004</v>
      </c>
      <c r="G33" s="70">
        <f>+'F5. EAID'!F68</f>
        <v>242689969.64000002</v>
      </c>
    </row>
    <row r="34" spans="4:9" ht="15" customHeight="1">
      <c r="D34" s="59" t="s">
        <v>351</v>
      </c>
      <c r="E34" s="70">
        <f>+'F5. EAID'!B69</f>
        <v>164083916</v>
      </c>
      <c r="F34" s="70">
        <f>+'F5. EAID'!E69</f>
        <v>0</v>
      </c>
      <c r="G34" s="70">
        <f>+'F5. EAID'!F69</f>
        <v>0</v>
      </c>
    </row>
    <row r="35" spans="4:9" ht="15" customHeight="1">
      <c r="D35" s="58" t="s">
        <v>352</v>
      </c>
      <c r="E35" s="72">
        <f>+E36+E37</f>
        <v>0</v>
      </c>
      <c r="F35" s="72">
        <f t="shared" ref="F35" si="14">+F36+F37</f>
        <v>0</v>
      </c>
      <c r="G35" s="72">
        <f t="shared" ref="G35" si="15">+G36+G37</f>
        <v>0</v>
      </c>
      <c r="I35" s="54"/>
    </row>
    <row r="36" spans="4:9" ht="15" customHeight="1">
      <c r="D36" s="59" t="s">
        <v>353</v>
      </c>
      <c r="E36" s="70">
        <f>+'F6a. EAEPE OG'!D76</f>
        <v>0</v>
      </c>
      <c r="F36" s="70">
        <f>+'F6a. EAEPE OG'!G76</f>
        <v>0</v>
      </c>
      <c r="G36" s="70">
        <f>+'F6a. EAEPE OG'!H76</f>
        <v>0</v>
      </c>
      <c r="I36" s="54"/>
    </row>
    <row r="37" spans="4:9" ht="15" customHeight="1">
      <c r="D37" s="59" t="s">
        <v>354</v>
      </c>
      <c r="E37" s="70">
        <f>+'F6a. EAEPE OG'!D149</f>
        <v>0</v>
      </c>
      <c r="F37" s="70">
        <f>+'F6a. EAEPE OG'!G149</f>
        <v>0</v>
      </c>
      <c r="G37" s="70">
        <f>+'F6a. EAEPE OG'!H149</f>
        <v>0</v>
      </c>
    </row>
    <row r="38" spans="4:9" ht="15" customHeight="1">
      <c r="D38" s="60" t="s">
        <v>355</v>
      </c>
      <c r="E38" s="73">
        <f>+E32-E35</f>
        <v>1457604880.3499999</v>
      </c>
      <c r="F38" s="73">
        <f t="shared" ref="F38:G38" si="16">+F32-F35</f>
        <v>290084844.71000004</v>
      </c>
      <c r="G38" s="73">
        <f t="shared" si="16"/>
        <v>242689969.64000002</v>
      </c>
      <c r="I38" s="54"/>
    </row>
    <row r="39" spans="4:9" ht="15" customHeight="1">
      <c r="I39" s="54"/>
    </row>
    <row r="40" spans="4:9" ht="15">
      <c r="D40" s="213" t="s">
        <v>128</v>
      </c>
      <c r="E40" s="214" t="s">
        <v>348</v>
      </c>
      <c r="F40" s="214" t="s">
        <v>153</v>
      </c>
      <c r="G40" s="214" t="s">
        <v>370</v>
      </c>
    </row>
    <row r="41" spans="4:9" ht="15" customHeight="1">
      <c r="D41" s="61" t="s">
        <v>356</v>
      </c>
      <c r="E41" s="70">
        <f>+'F5. EAID'!B41</f>
        <v>1293520964.3499999</v>
      </c>
      <c r="F41" s="70">
        <f>+'F5. EAID'!E41</f>
        <v>290084844.71000004</v>
      </c>
      <c r="G41" s="70">
        <f>+'F5. EAID'!F41</f>
        <v>242689969.64000002</v>
      </c>
      <c r="I41" s="54"/>
    </row>
    <row r="42" spans="4:9" ht="15" customHeight="1">
      <c r="D42" s="61" t="s">
        <v>357</v>
      </c>
      <c r="E42" s="74">
        <f>+E43-E44</f>
        <v>1293520964.3499999</v>
      </c>
      <c r="F42" s="74">
        <f t="shared" ref="F42:G42" si="17">+F43-F44</f>
        <v>290084844.71000004</v>
      </c>
      <c r="G42" s="74">
        <f t="shared" si="17"/>
        <v>242689969.64000002</v>
      </c>
      <c r="I42" s="54"/>
    </row>
    <row r="43" spans="4:9" ht="15" customHeight="1">
      <c r="D43" s="59" t="s">
        <v>350</v>
      </c>
      <c r="E43" s="70">
        <f>+'F5. EAID'!B68</f>
        <v>1293520964.3499999</v>
      </c>
      <c r="F43" s="70">
        <f>+'F5. EAID'!E68</f>
        <v>290084844.71000004</v>
      </c>
      <c r="G43" s="70">
        <f>+'F5. EAID'!F68</f>
        <v>242689969.64000002</v>
      </c>
    </row>
    <row r="44" spans="4:9" ht="15" customHeight="1">
      <c r="D44" s="59" t="s">
        <v>353</v>
      </c>
      <c r="E44" s="70">
        <f>+E36</f>
        <v>0</v>
      </c>
      <c r="F44" s="70">
        <f t="shared" ref="F44:G44" si="18">+F36</f>
        <v>0</v>
      </c>
      <c r="G44" s="70">
        <f t="shared" si="18"/>
        <v>0</v>
      </c>
    </row>
    <row r="45" spans="4:9" ht="15" customHeight="1">
      <c r="D45" s="61" t="s">
        <v>336</v>
      </c>
      <c r="E45" s="70">
        <f>+'F6a. EAEPE OG'!D10-'F6a. EAEPE OG'!D76</f>
        <v>1367973286.0100002</v>
      </c>
      <c r="F45" s="70">
        <f>+'F6a. EAEPE OG'!G10-'F6a. EAEPE OG'!G76</f>
        <v>273092868.16000003</v>
      </c>
      <c r="G45" s="70">
        <f>+'F6a. EAEPE OG'!H10-'F6a. EAEPE OG'!H76</f>
        <v>271950659.81999999</v>
      </c>
    </row>
    <row r="46" spans="4:9" ht="15" customHeight="1">
      <c r="D46" s="61" t="s">
        <v>339</v>
      </c>
      <c r="E46" s="218"/>
      <c r="F46" s="70">
        <v>0</v>
      </c>
      <c r="G46" s="70">
        <v>0</v>
      </c>
    </row>
    <row r="47" spans="4:9" ht="15" customHeight="1">
      <c r="D47" s="58" t="s">
        <v>358</v>
      </c>
      <c r="E47" s="72">
        <f>+E41+E42-E45+E46</f>
        <v>1219068642.6899996</v>
      </c>
      <c r="F47" s="72">
        <f>+F41+F42-F45+F46</f>
        <v>307076821.26000005</v>
      </c>
      <c r="G47" s="72">
        <f>+G41+G42-G45+G46</f>
        <v>213429279.46000004</v>
      </c>
      <c r="I47" s="54"/>
    </row>
    <row r="48" spans="4:9" ht="15" customHeight="1">
      <c r="D48" s="60" t="s">
        <v>359</v>
      </c>
      <c r="E48" s="73">
        <f t="shared" ref="E48" si="19">+E47-E42</f>
        <v>-74452321.660000324</v>
      </c>
      <c r="F48" s="73">
        <f>+F47-F42</f>
        <v>16991976.550000012</v>
      </c>
      <c r="G48" s="73">
        <f t="shared" ref="G48" si="20">+G47-G42</f>
        <v>-29260690.179999977</v>
      </c>
      <c r="I48" s="54"/>
    </row>
    <row r="49" spans="4:9" ht="15" customHeight="1">
      <c r="I49" s="54"/>
    </row>
    <row r="50" spans="4:9" ht="15">
      <c r="D50" s="213" t="s">
        <v>128</v>
      </c>
      <c r="E50" s="214" t="s">
        <v>348</v>
      </c>
      <c r="F50" s="214" t="s">
        <v>153</v>
      </c>
      <c r="G50" s="214" t="s">
        <v>370</v>
      </c>
    </row>
    <row r="51" spans="4:9" ht="15" customHeight="1">
      <c r="D51" s="61" t="s">
        <v>333</v>
      </c>
      <c r="E51" s="70">
        <f>+'F5. EAID'!B63</f>
        <v>164083916</v>
      </c>
      <c r="F51" s="70">
        <f>+'F5. EAID'!E63</f>
        <v>0</v>
      </c>
      <c r="G51" s="70">
        <f>+'F5. EAID'!F63</f>
        <v>0</v>
      </c>
    </row>
    <row r="52" spans="4:9" ht="15" customHeight="1">
      <c r="D52" s="61" t="s">
        <v>360</v>
      </c>
      <c r="E52" s="74">
        <f>+E53-E54</f>
        <v>164083916</v>
      </c>
      <c r="F52" s="74">
        <f t="shared" ref="F52:G52" si="21">+F53-F54</f>
        <v>0</v>
      </c>
      <c r="G52" s="74">
        <f t="shared" si="21"/>
        <v>0</v>
      </c>
    </row>
    <row r="53" spans="4:9" ht="15" customHeight="1">
      <c r="D53" s="59" t="s">
        <v>351</v>
      </c>
      <c r="E53" s="70">
        <f>+'F5. EAID'!B69</f>
        <v>164083916</v>
      </c>
      <c r="F53" s="70">
        <f>+'F5. EAID'!E69</f>
        <v>0</v>
      </c>
      <c r="G53" s="70">
        <f>+'F5. EAID'!F69</f>
        <v>0</v>
      </c>
    </row>
    <row r="54" spans="4:9" ht="15" customHeight="1">
      <c r="D54" s="59" t="s">
        <v>354</v>
      </c>
      <c r="E54" s="70">
        <f>+E37</f>
        <v>0</v>
      </c>
      <c r="F54" s="70">
        <f>+F37</f>
        <v>0</v>
      </c>
      <c r="G54" s="70">
        <f>+G37</f>
        <v>0</v>
      </c>
    </row>
    <row r="55" spans="4:9" ht="15" customHeight="1">
      <c r="D55" s="61" t="s">
        <v>361</v>
      </c>
      <c r="E55" s="70">
        <f>+'F6a. EAEPE OG'!D83-'F6a. EAEPE OG'!D149</f>
        <v>164083916</v>
      </c>
      <c r="F55" s="70">
        <f>+'F6a. EAEPE OG'!G83-'F6a. EAEPE OG'!G149</f>
        <v>0</v>
      </c>
      <c r="G55" s="70">
        <f>+'F6a. EAEPE OG'!H83-'F6a. EAEPE OG'!H149</f>
        <v>0</v>
      </c>
    </row>
    <row r="56" spans="4:9" ht="15" customHeight="1">
      <c r="D56" s="61" t="s">
        <v>340</v>
      </c>
      <c r="E56" s="218">
        <v>0</v>
      </c>
      <c r="F56" s="70">
        <v>0</v>
      </c>
      <c r="G56" s="70">
        <v>0</v>
      </c>
    </row>
    <row r="57" spans="4:9" ht="15" customHeight="1">
      <c r="D57" s="58" t="s">
        <v>362</v>
      </c>
      <c r="E57" s="72">
        <f>+E51+E52-E55+E56</f>
        <v>164083916</v>
      </c>
      <c r="F57" s="72">
        <f t="shared" ref="F57:G57" si="22">+F51+F52-F55+F56</f>
        <v>0</v>
      </c>
      <c r="G57" s="72">
        <f t="shared" si="22"/>
        <v>0</v>
      </c>
      <c r="I57" s="54"/>
    </row>
    <row r="58" spans="4:9" ht="15" customHeight="1">
      <c r="D58" s="60" t="s">
        <v>363</v>
      </c>
      <c r="E58" s="73">
        <f>+E57-E52</f>
        <v>0</v>
      </c>
      <c r="F58" s="73">
        <f t="shared" ref="F58:G58" si="23">+F57-F52</f>
        <v>0</v>
      </c>
      <c r="G58" s="73">
        <f t="shared" si="23"/>
        <v>0</v>
      </c>
      <c r="I58" s="54"/>
    </row>
    <row r="59" spans="4:9" ht="15" customHeight="1"/>
    <row r="60" spans="4:9">
      <c r="D60" s="317" t="s">
        <v>364</v>
      </c>
      <c r="E60" s="317"/>
      <c r="F60" s="317"/>
      <c r="G60" s="317"/>
      <c r="H60" s="62"/>
      <c r="I60" s="63"/>
    </row>
    <row r="61" spans="4:9">
      <c r="D61" s="317" t="s">
        <v>365</v>
      </c>
      <c r="E61" s="317"/>
      <c r="F61" s="317"/>
      <c r="G61" s="317"/>
      <c r="H61" s="318"/>
      <c r="I61" s="317"/>
    </row>
    <row r="62" spans="4:9" ht="15" customHeight="1">
      <c r="D62" t="s">
        <v>523</v>
      </c>
    </row>
    <row r="63" spans="4:9" ht="15" customHeight="1"/>
    <row r="64" spans="4: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78"/>
  <sheetViews>
    <sheetView zoomScaleNormal="100" workbookViewId="0">
      <selection activeCell="B68" sqref="B68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6" width="16.42578125" bestFit="1" customWidth="1"/>
    <col min="7" max="7" width="17.7109375" style="65" bestFit="1" customWidth="1"/>
    <col min="8" max="8" width="14" customWidth="1"/>
    <col min="9" max="9" width="14.7109375" bestFit="1" customWidth="1"/>
  </cols>
  <sheetData>
    <row r="1" spans="1:8" ht="15.75" customHeight="1">
      <c r="A1" s="335" t="s">
        <v>258</v>
      </c>
      <c r="B1" s="335"/>
      <c r="C1" s="335"/>
      <c r="D1" s="335"/>
      <c r="E1" s="335"/>
      <c r="F1" s="335"/>
      <c r="G1" s="335"/>
    </row>
    <row r="2" spans="1:8" ht="15">
      <c r="A2" s="346" t="s">
        <v>524</v>
      </c>
      <c r="B2" s="347"/>
      <c r="C2" s="347"/>
      <c r="D2" s="347"/>
      <c r="E2" s="347"/>
      <c r="F2" s="347"/>
      <c r="G2" s="348"/>
    </row>
    <row r="3" spans="1:8" ht="15">
      <c r="A3" s="345" t="s">
        <v>259</v>
      </c>
      <c r="B3" s="343"/>
      <c r="C3" s="343"/>
      <c r="D3" s="343"/>
      <c r="E3" s="343"/>
      <c r="F3" s="343"/>
      <c r="G3" s="344"/>
    </row>
    <row r="4" spans="1:8" ht="15">
      <c r="A4" s="342" t="str">
        <f>+'F3. IAODF'!A5:K5</f>
        <v>Del 1 de enero al 31 de diciembre del 2023</v>
      </c>
      <c r="B4" s="343"/>
      <c r="C4" s="343"/>
      <c r="D4" s="343"/>
      <c r="E4" s="343"/>
      <c r="F4" s="343"/>
      <c r="G4" s="344"/>
    </row>
    <row r="5" spans="1:8" ht="15">
      <c r="A5" s="339" t="s">
        <v>4</v>
      </c>
      <c r="B5" s="340"/>
      <c r="C5" s="340"/>
      <c r="D5" s="340"/>
      <c r="E5" s="340"/>
      <c r="F5" s="340"/>
      <c r="G5" s="341"/>
    </row>
    <row r="6" spans="1:8" ht="8.25" customHeight="1">
      <c r="A6" s="191"/>
      <c r="B6" s="191"/>
      <c r="C6" s="191"/>
      <c r="D6" s="191"/>
      <c r="E6" s="191"/>
      <c r="F6" s="191"/>
      <c r="G6" s="191"/>
    </row>
    <row r="7" spans="1:8" ht="15">
      <c r="A7" s="336" t="s">
        <v>260</v>
      </c>
      <c r="B7" s="338" t="s">
        <v>261</v>
      </c>
      <c r="C7" s="338"/>
      <c r="D7" s="338"/>
      <c r="E7" s="338"/>
      <c r="F7" s="338"/>
      <c r="G7" s="337" t="s">
        <v>262</v>
      </c>
    </row>
    <row r="8" spans="1:8" ht="30">
      <c r="A8" s="336"/>
      <c r="B8" s="220" t="s">
        <v>263</v>
      </c>
      <c r="C8" s="221" t="s">
        <v>151</v>
      </c>
      <c r="D8" s="220" t="s">
        <v>152</v>
      </c>
      <c r="E8" s="220" t="s">
        <v>153</v>
      </c>
      <c r="F8" s="220" t="s">
        <v>264</v>
      </c>
      <c r="G8" s="337"/>
    </row>
    <row r="9" spans="1:8" ht="15">
      <c r="A9" s="75" t="s">
        <v>265</v>
      </c>
      <c r="B9" s="81"/>
      <c r="C9" s="81"/>
      <c r="D9" s="81"/>
      <c r="E9" s="81"/>
      <c r="F9" s="81"/>
      <c r="G9" s="81"/>
    </row>
    <row r="10" spans="1:8" ht="15">
      <c r="A10" s="76" t="s">
        <v>266</v>
      </c>
      <c r="B10" s="82"/>
      <c r="C10" s="82"/>
      <c r="D10" s="82"/>
      <c r="E10" s="82"/>
      <c r="F10" s="82"/>
      <c r="G10" s="82"/>
    </row>
    <row r="11" spans="1:8" ht="15">
      <c r="A11" s="76" t="s">
        <v>267</v>
      </c>
      <c r="B11" s="254">
        <v>873397819.79999995</v>
      </c>
      <c r="C11" s="254">
        <v>0</v>
      </c>
      <c r="D11" s="254">
        <f>+B11+C11</f>
        <v>873397819.79999995</v>
      </c>
      <c r="E11" s="254">
        <v>213121470.19</v>
      </c>
      <c r="F11" s="254">
        <v>170579468.18000001</v>
      </c>
      <c r="G11" s="254">
        <f>+F11-B11</f>
        <v>-702818351.61999989</v>
      </c>
      <c r="H11" s="64"/>
    </row>
    <row r="12" spans="1:8" ht="15">
      <c r="A12" s="76" t="s">
        <v>268</v>
      </c>
      <c r="B12" s="254">
        <v>0</v>
      </c>
      <c r="C12" s="254">
        <v>0</v>
      </c>
      <c r="D12" s="254">
        <f t="shared" ref="D12:D27" si="0">+B12+C12</f>
        <v>0</v>
      </c>
      <c r="E12" s="254">
        <v>0</v>
      </c>
      <c r="F12" s="254">
        <v>0</v>
      </c>
      <c r="G12" s="254">
        <f t="shared" ref="G12:G37" si="1">+F12-B12</f>
        <v>0</v>
      </c>
    </row>
    <row r="13" spans="1:8" ht="15">
      <c r="A13" s="76" t="s">
        <v>269</v>
      </c>
      <c r="B13" s="254">
        <v>0</v>
      </c>
      <c r="C13" s="254">
        <v>0</v>
      </c>
      <c r="D13" s="254">
        <f t="shared" si="0"/>
        <v>0</v>
      </c>
      <c r="E13" s="254">
        <v>0</v>
      </c>
      <c r="F13" s="254">
        <v>0</v>
      </c>
      <c r="G13" s="254">
        <f t="shared" si="1"/>
        <v>0</v>
      </c>
    </row>
    <row r="14" spans="1:8" ht="15">
      <c r="A14" s="76" t="s">
        <v>270</v>
      </c>
      <c r="B14" s="254">
        <v>2946730.29</v>
      </c>
      <c r="C14" s="254">
        <v>137623.78</v>
      </c>
      <c r="D14" s="254">
        <f t="shared" si="0"/>
        <v>3084354.07</v>
      </c>
      <c r="E14" s="254">
        <v>825701.9</v>
      </c>
      <c r="F14" s="254">
        <v>825701.9</v>
      </c>
      <c r="G14" s="254">
        <f>+F14-B14</f>
        <v>-2121028.39</v>
      </c>
    </row>
    <row r="15" spans="1:8" ht="15">
      <c r="A15" s="76" t="s">
        <v>271</v>
      </c>
      <c r="B15" s="254">
        <v>0</v>
      </c>
      <c r="C15" s="254">
        <v>0</v>
      </c>
      <c r="D15" s="254">
        <f t="shared" si="0"/>
        <v>0</v>
      </c>
      <c r="E15" s="254">
        <v>0</v>
      </c>
      <c r="F15" s="254">
        <v>0</v>
      </c>
      <c r="G15" s="254">
        <f t="shared" si="1"/>
        <v>0</v>
      </c>
    </row>
    <row r="16" spans="1:8" ht="15">
      <c r="A16" s="76" t="s">
        <v>272</v>
      </c>
      <c r="B16" s="254">
        <v>78238515.260000005</v>
      </c>
      <c r="C16" s="254">
        <v>9324.32</v>
      </c>
      <c r="D16" s="254">
        <f t="shared" si="0"/>
        <v>78247839.579999998</v>
      </c>
      <c r="E16" s="254">
        <v>7678148.5300000003</v>
      </c>
      <c r="F16" s="254">
        <v>2825275.47</v>
      </c>
      <c r="G16" s="254">
        <f>+F16-B16</f>
        <v>-75413239.790000007</v>
      </c>
      <c r="H16" s="34"/>
    </row>
    <row r="17" spans="1:9" ht="15">
      <c r="A17" s="76" t="s">
        <v>273</v>
      </c>
      <c r="B17" s="82">
        <v>0</v>
      </c>
      <c r="C17" s="82">
        <v>0</v>
      </c>
      <c r="D17" s="82">
        <f t="shared" si="0"/>
        <v>0</v>
      </c>
      <c r="E17" s="82">
        <v>0</v>
      </c>
      <c r="F17" s="82">
        <v>0</v>
      </c>
      <c r="G17" s="82">
        <f t="shared" si="1"/>
        <v>0</v>
      </c>
      <c r="H17" s="34"/>
    </row>
    <row r="18" spans="1:9" ht="15">
      <c r="A18" s="77" t="s">
        <v>274</v>
      </c>
      <c r="B18" s="82">
        <v>0</v>
      </c>
      <c r="C18" s="82">
        <v>0</v>
      </c>
      <c r="D18" s="82">
        <f t="shared" si="0"/>
        <v>0</v>
      </c>
      <c r="E18" s="82">
        <v>0</v>
      </c>
      <c r="F18" s="82">
        <v>0</v>
      </c>
      <c r="G18" s="82">
        <f t="shared" si="1"/>
        <v>0</v>
      </c>
      <c r="H18" s="34"/>
    </row>
    <row r="19" spans="1:9" ht="15">
      <c r="A19" s="77" t="s">
        <v>275</v>
      </c>
      <c r="B19" s="82">
        <v>0</v>
      </c>
      <c r="C19" s="82">
        <v>0</v>
      </c>
      <c r="D19" s="82">
        <f t="shared" si="0"/>
        <v>0</v>
      </c>
      <c r="E19" s="82">
        <v>0</v>
      </c>
      <c r="F19" s="82">
        <v>0</v>
      </c>
      <c r="G19" s="82">
        <f t="shared" si="1"/>
        <v>0</v>
      </c>
      <c r="H19" s="34"/>
    </row>
    <row r="20" spans="1:9" ht="15">
      <c r="A20" s="77" t="s">
        <v>276</v>
      </c>
      <c r="B20" s="82">
        <v>0</v>
      </c>
      <c r="C20" s="82">
        <v>0</v>
      </c>
      <c r="D20" s="82">
        <f t="shared" si="0"/>
        <v>0</v>
      </c>
      <c r="E20" s="82">
        <v>0</v>
      </c>
      <c r="F20" s="82">
        <v>0</v>
      </c>
      <c r="G20" s="82">
        <f t="shared" si="1"/>
        <v>0</v>
      </c>
      <c r="H20" s="34"/>
    </row>
    <row r="21" spans="1:9" ht="15">
      <c r="A21" s="77" t="s">
        <v>277</v>
      </c>
      <c r="B21" s="82">
        <v>0</v>
      </c>
      <c r="C21" s="82">
        <v>0</v>
      </c>
      <c r="D21" s="82">
        <f t="shared" si="0"/>
        <v>0</v>
      </c>
      <c r="E21" s="82">
        <v>0</v>
      </c>
      <c r="F21" s="82">
        <v>0</v>
      </c>
      <c r="G21" s="82">
        <f t="shared" si="1"/>
        <v>0</v>
      </c>
      <c r="H21" s="34"/>
    </row>
    <row r="22" spans="1:9" ht="15">
      <c r="A22" s="77" t="s">
        <v>278</v>
      </c>
      <c r="B22" s="82">
        <v>0</v>
      </c>
      <c r="C22" s="82">
        <v>0</v>
      </c>
      <c r="D22" s="82">
        <f t="shared" si="0"/>
        <v>0</v>
      </c>
      <c r="E22" s="82">
        <v>0</v>
      </c>
      <c r="F22" s="82">
        <v>0</v>
      </c>
      <c r="G22" s="82">
        <f t="shared" si="1"/>
        <v>0</v>
      </c>
      <c r="H22" s="34"/>
    </row>
    <row r="23" spans="1:9" ht="15">
      <c r="A23" s="77" t="s">
        <v>279</v>
      </c>
      <c r="B23" s="82">
        <v>0</v>
      </c>
      <c r="C23" s="82">
        <v>0</v>
      </c>
      <c r="D23" s="82">
        <f t="shared" si="0"/>
        <v>0</v>
      </c>
      <c r="E23" s="82">
        <v>0</v>
      </c>
      <c r="F23" s="82">
        <v>0</v>
      </c>
      <c r="G23" s="82">
        <f t="shared" si="1"/>
        <v>0</v>
      </c>
      <c r="H23" s="34"/>
    </row>
    <row r="24" spans="1:9" ht="15">
      <c r="A24" s="77" t="s">
        <v>280</v>
      </c>
      <c r="B24" s="82">
        <v>0</v>
      </c>
      <c r="C24" s="82">
        <v>0</v>
      </c>
      <c r="D24" s="82">
        <f t="shared" si="0"/>
        <v>0</v>
      </c>
      <c r="E24" s="82">
        <v>0</v>
      </c>
      <c r="F24" s="82">
        <v>0</v>
      </c>
      <c r="G24" s="82">
        <f t="shared" si="1"/>
        <v>0</v>
      </c>
      <c r="H24" s="34"/>
    </row>
    <row r="25" spans="1:9" ht="15">
      <c r="A25" s="77" t="s">
        <v>281</v>
      </c>
      <c r="B25" s="82">
        <v>0</v>
      </c>
      <c r="C25" s="82">
        <v>0</v>
      </c>
      <c r="D25" s="82">
        <f t="shared" si="0"/>
        <v>0</v>
      </c>
      <c r="E25" s="82">
        <v>0</v>
      </c>
      <c r="F25" s="82">
        <v>0</v>
      </c>
      <c r="G25" s="82">
        <f t="shared" si="1"/>
        <v>0</v>
      </c>
      <c r="H25" s="34"/>
    </row>
    <row r="26" spans="1:9" ht="15">
      <c r="A26" s="77" t="s">
        <v>282</v>
      </c>
      <c r="B26" s="82">
        <v>0</v>
      </c>
      <c r="C26" s="82">
        <v>0</v>
      </c>
      <c r="D26" s="82">
        <f t="shared" si="0"/>
        <v>0</v>
      </c>
      <c r="E26" s="82">
        <v>0</v>
      </c>
      <c r="F26" s="82">
        <v>0</v>
      </c>
      <c r="G26" s="82">
        <f t="shared" si="1"/>
        <v>0</v>
      </c>
      <c r="H26" s="34"/>
    </row>
    <row r="27" spans="1:9" ht="15">
      <c r="A27" s="77" t="s">
        <v>283</v>
      </c>
      <c r="B27" s="82">
        <v>0</v>
      </c>
      <c r="C27" s="82">
        <v>0</v>
      </c>
      <c r="D27" s="82">
        <f t="shared" si="0"/>
        <v>0</v>
      </c>
      <c r="E27" s="82">
        <v>0</v>
      </c>
      <c r="F27" s="82">
        <v>0</v>
      </c>
      <c r="G27" s="82">
        <f t="shared" si="1"/>
        <v>0</v>
      </c>
      <c r="H27" s="34"/>
    </row>
    <row r="28" spans="1:9" ht="15">
      <c r="A28" s="77" t="s">
        <v>284</v>
      </c>
      <c r="B28" s="82">
        <v>0</v>
      </c>
      <c r="C28" s="82">
        <v>0</v>
      </c>
      <c r="D28" s="82">
        <f t="shared" ref="D28" si="2">+B28-C28</f>
        <v>0</v>
      </c>
      <c r="E28" s="82">
        <v>0</v>
      </c>
      <c r="F28" s="82">
        <v>0</v>
      </c>
      <c r="G28" s="82">
        <f t="shared" si="1"/>
        <v>0</v>
      </c>
      <c r="H28" s="34"/>
    </row>
    <row r="29" spans="1:9" ht="15">
      <c r="A29" s="230" t="s">
        <v>285</v>
      </c>
      <c r="B29" s="231">
        <f>+B30+B31+B32+B33+B34</f>
        <v>0</v>
      </c>
      <c r="C29" s="231">
        <f t="shared" ref="C29:F29" si="3">+C30+C31+C32+C33+C34</f>
        <v>0</v>
      </c>
      <c r="D29" s="231">
        <f t="shared" si="3"/>
        <v>0</v>
      </c>
      <c r="E29" s="231">
        <f t="shared" si="3"/>
        <v>0</v>
      </c>
      <c r="F29" s="231">
        <f t="shared" si="3"/>
        <v>0</v>
      </c>
      <c r="G29" s="82">
        <f t="shared" si="1"/>
        <v>0</v>
      </c>
      <c r="H29" s="232"/>
    </row>
    <row r="30" spans="1:9" ht="15">
      <c r="A30" s="77" t="s">
        <v>286</v>
      </c>
      <c r="B30" s="82">
        <v>0</v>
      </c>
      <c r="C30" s="82">
        <v>0</v>
      </c>
      <c r="D30" s="82">
        <f>+B30+C30</f>
        <v>0</v>
      </c>
      <c r="E30" s="82">
        <v>0</v>
      </c>
      <c r="F30" s="82">
        <v>0</v>
      </c>
      <c r="G30" s="82">
        <f t="shared" si="1"/>
        <v>0</v>
      </c>
      <c r="H30" s="34"/>
    </row>
    <row r="31" spans="1:9" ht="15">
      <c r="A31" s="77" t="s">
        <v>287</v>
      </c>
      <c r="B31" s="82">
        <v>0</v>
      </c>
      <c r="C31" s="82">
        <v>0</v>
      </c>
      <c r="D31" s="82">
        <f t="shared" ref="D31:D40" si="4">+B31+C31</f>
        <v>0</v>
      </c>
      <c r="E31" s="82">
        <v>0</v>
      </c>
      <c r="F31" s="82">
        <v>0</v>
      </c>
      <c r="G31" s="82">
        <f t="shared" si="1"/>
        <v>0</v>
      </c>
      <c r="H31" s="34"/>
    </row>
    <row r="32" spans="1:9" ht="15">
      <c r="A32" s="77" t="s">
        <v>288</v>
      </c>
      <c r="B32" s="82">
        <v>0</v>
      </c>
      <c r="C32" s="82">
        <v>0</v>
      </c>
      <c r="D32" s="82">
        <f t="shared" si="4"/>
        <v>0</v>
      </c>
      <c r="E32" s="82">
        <v>0</v>
      </c>
      <c r="F32" s="82">
        <v>0</v>
      </c>
      <c r="G32" s="82">
        <f t="shared" si="1"/>
        <v>0</v>
      </c>
      <c r="H32" s="34"/>
      <c r="I32" s="34"/>
    </row>
    <row r="33" spans="1:9" ht="15">
      <c r="A33" s="77" t="s">
        <v>289</v>
      </c>
      <c r="B33" s="82">
        <v>0</v>
      </c>
      <c r="C33" s="82">
        <v>0</v>
      </c>
      <c r="D33" s="82">
        <f t="shared" si="4"/>
        <v>0</v>
      </c>
      <c r="E33" s="82">
        <v>0</v>
      </c>
      <c r="F33" s="82">
        <v>0</v>
      </c>
      <c r="G33" s="82">
        <f t="shared" si="1"/>
        <v>0</v>
      </c>
      <c r="H33" s="34"/>
      <c r="I33" s="34"/>
    </row>
    <row r="34" spans="1:9" ht="15">
      <c r="A34" s="77" t="s">
        <v>290</v>
      </c>
      <c r="B34" s="82">
        <v>0</v>
      </c>
      <c r="C34" s="82">
        <v>0</v>
      </c>
      <c r="D34" s="82">
        <f t="shared" si="4"/>
        <v>0</v>
      </c>
      <c r="E34" s="82">
        <v>0</v>
      </c>
      <c r="F34" s="82">
        <v>0</v>
      </c>
      <c r="G34" s="82">
        <f t="shared" si="1"/>
        <v>0</v>
      </c>
      <c r="H34" s="34"/>
      <c r="I34" s="34"/>
    </row>
    <row r="35" spans="1:9" ht="15">
      <c r="A35" s="76" t="s">
        <v>291</v>
      </c>
      <c r="B35" s="82">
        <f>503021815-B52</f>
        <v>338937899</v>
      </c>
      <c r="C35" s="82">
        <v>0</v>
      </c>
      <c r="D35" s="82">
        <f>+B35+C35</f>
        <v>338937899</v>
      </c>
      <c r="E35" s="82">
        <v>68459524.090000004</v>
      </c>
      <c r="F35" s="82">
        <v>68459524.090000004</v>
      </c>
      <c r="G35" s="254">
        <f>+F35-B35</f>
        <v>-270478374.90999997</v>
      </c>
      <c r="H35" s="34"/>
      <c r="I35" s="34"/>
    </row>
    <row r="36" spans="1:9" ht="15">
      <c r="A36" s="76" t="s">
        <v>292</v>
      </c>
      <c r="B36" s="82">
        <v>0</v>
      </c>
      <c r="C36" s="82">
        <v>0</v>
      </c>
      <c r="D36" s="82">
        <f t="shared" si="4"/>
        <v>0</v>
      </c>
      <c r="E36" s="82">
        <v>0</v>
      </c>
      <c r="F36" s="82">
        <v>0</v>
      </c>
      <c r="G36" s="82">
        <f t="shared" si="1"/>
        <v>0</v>
      </c>
      <c r="H36" s="34"/>
      <c r="I36" s="34"/>
    </row>
    <row r="37" spans="1:9" ht="15">
      <c r="A37" s="77" t="s">
        <v>293</v>
      </c>
      <c r="B37" s="82">
        <v>0</v>
      </c>
      <c r="C37" s="82">
        <v>0</v>
      </c>
      <c r="D37" s="82">
        <f t="shared" si="4"/>
        <v>0</v>
      </c>
      <c r="E37" s="82">
        <v>0</v>
      </c>
      <c r="F37" s="82">
        <v>0</v>
      </c>
      <c r="G37" s="82">
        <f t="shared" si="1"/>
        <v>0</v>
      </c>
      <c r="H37" s="34"/>
      <c r="I37" s="34"/>
    </row>
    <row r="38" spans="1:9" ht="15">
      <c r="A38" s="76" t="s">
        <v>294</v>
      </c>
      <c r="B38" s="83">
        <f>+B39+B40</f>
        <v>0</v>
      </c>
      <c r="C38" s="83">
        <f t="shared" ref="C38:G38" si="5">+C39+C40</f>
        <v>0</v>
      </c>
      <c r="D38" s="83">
        <f t="shared" si="5"/>
        <v>0</v>
      </c>
      <c r="E38" s="83">
        <f t="shared" si="5"/>
        <v>0</v>
      </c>
      <c r="F38" s="83">
        <f t="shared" si="5"/>
        <v>0</v>
      </c>
      <c r="G38" s="83">
        <f t="shared" si="5"/>
        <v>0</v>
      </c>
      <c r="H38" s="34"/>
      <c r="I38" s="34"/>
    </row>
    <row r="39" spans="1:9" ht="15">
      <c r="A39" s="77" t="s">
        <v>295</v>
      </c>
      <c r="B39" s="82">
        <v>0</v>
      </c>
      <c r="C39" s="82">
        <v>0</v>
      </c>
      <c r="D39" s="82">
        <f t="shared" si="4"/>
        <v>0</v>
      </c>
      <c r="E39" s="82">
        <v>0</v>
      </c>
      <c r="F39" s="82">
        <v>0</v>
      </c>
      <c r="G39" s="82">
        <f t="shared" ref="G39:G40" si="6">+F39-B39</f>
        <v>0</v>
      </c>
      <c r="H39" s="34"/>
      <c r="I39" s="34"/>
    </row>
    <row r="40" spans="1:9" ht="15">
      <c r="A40" s="77" t="s">
        <v>296</v>
      </c>
      <c r="B40" s="82">
        <v>0</v>
      </c>
      <c r="C40" s="82">
        <v>0</v>
      </c>
      <c r="D40" s="82">
        <f t="shared" si="4"/>
        <v>0</v>
      </c>
      <c r="E40" s="82">
        <v>0</v>
      </c>
      <c r="F40" s="82">
        <v>0</v>
      </c>
      <c r="G40" s="82">
        <f t="shared" si="6"/>
        <v>0</v>
      </c>
      <c r="H40" s="34"/>
      <c r="I40" s="34"/>
    </row>
    <row r="41" spans="1:9" ht="15">
      <c r="A41" s="78" t="s">
        <v>297</v>
      </c>
      <c r="B41" s="83">
        <f>+B35+B29+B17+B16+B15+B14+B13+B12+B11</f>
        <v>1293520964.3499999</v>
      </c>
      <c r="C41" s="83">
        <f t="shared" ref="C41:F41" si="7">+C35+C29+C17+C16+C15+C14+C13+C12+C11</f>
        <v>146948.1</v>
      </c>
      <c r="D41" s="83">
        <f t="shared" si="7"/>
        <v>1293667912.4499998</v>
      </c>
      <c r="E41" s="83">
        <f t="shared" si="7"/>
        <v>290084844.71000004</v>
      </c>
      <c r="F41" s="83">
        <f t="shared" si="7"/>
        <v>242689969.64000002</v>
      </c>
      <c r="G41" s="82">
        <f>+G35+G29+G17+G16+G15+G14+G13+G12+G11</f>
        <v>-1050830994.7099998</v>
      </c>
      <c r="H41" s="34"/>
      <c r="I41" s="52"/>
    </row>
    <row r="42" spans="1:9" ht="15">
      <c r="A42" s="78" t="s">
        <v>298</v>
      </c>
      <c r="B42" s="219"/>
      <c r="C42" s="219"/>
      <c r="D42" s="219"/>
      <c r="E42" s="219"/>
      <c r="F42" s="219"/>
      <c r="G42" s="219"/>
      <c r="H42" s="256"/>
      <c r="I42" s="34"/>
    </row>
    <row r="43" spans="1:9" ht="15.75" customHeight="1">
      <c r="A43" s="78" t="s">
        <v>299</v>
      </c>
      <c r="B43" s="83"/>
      <c r="C43" s="83"/>
      <c r="D43" s="83"/>
      <c r="E43" s="83"/>
      <c r="F43" s="83"/>
      <c r="G43" s="83"/>
      <c r="H43" s="34"/>
      <c r="I43" s="34"/>
    </row>
    <row r="44" spans="1:9" ht="15">
      <c r="A44" s="76" t="s">
        <v>300</v>
      </c>
      <c r="B44" s="82">
        <f>+B45+B46+B47+B48+B49+B50+B51+B52</f>
        <v>164083916</v>
      </c>
      <c r="C44" s="82">
        <f t="shared" ref="C44:G44" si="8">+C45+C46+C47+C48+C49+C50+C51+C52</f>
        <v>0</v>
      </c>
      <c r="D44" s="82">
        <f t="shared" si="8"/>
        <v>164083916</v>
      </c>
      <c r="E44" s="82">
        <f t="shared" si="8"/>
        <v>0</v>
      </c>
      <c r="F44" s="82">
        <f t="shared" si="8"/>
        <v>0</v>
      </c>
      <c r="G44" s="82">
        <f t="shared" si="8"/>
        <v>-164083916</v>
      </c>
      <c r="H44" s="34"/>
      <c r="I44" s="34"/>
    </row>
    <row r="45" spans="1:9" ht="15">
      <c r="A45" s="77" t="s">
        <v>301</v>
      </c>
      <c r="B45" s="82">
        <v>0</v>
      </c>
      <c r="C45" s="82">
        <v>0</v>
      </c>
      <c r="D45" s="82">
        <f>+B45+C45</f>
        <v>0</v>
      </c>
      <c r="E45" s="82">
        <v>0</v>
      </c>
      <c r="F45" s="82">
        <v>0</v>
      </c>
      <c r="G45" s="254">
        <f t="shared" ref="G45:G62" si="9">+F45-B45</f>
        <v>0</v>
      </c>
      <c r="H45" s="34"/>
      <c r="I45" s="34"/>
    </row>
    <row r="46" spans="1:9" ht="15">
      <c r="A46" s="77" t="s">
        <v>302</v>
      </c>
      <c r="B46" s="82">
        <v>0</v>
      </c>
      <c r="C46" s="82">
        <v>0</v>
      </c>
      <c r="D46" s="82">
        <f t="shared" ref="D46:D51" si="10">+B46+C46</f>
        <v>0</v>
      </c>
      <c r="E46" s="82">
        <v>0</v>
      </c>
      <c r="F46" s="82">
        <v>0</v>
      </c>
      <c r="G46" s="254">
        <f t="shared" si="9"/>
        <v>0</v>
      </c>
      <c r="H46" s="34"/>
      <c r="I46" s="34"/>
    </row>
    <row r="47" spans="1:9" ht="15">
      <c r="A47" s="77" t="s">
        <v>303</v>
      </c>
      <c r="B47" s="82">
        <v>0</v>
      </c>
      <c r="C47" s="82">
        <v>0</v>
      </c>
      <c r="D47" s="82">
        <f t="shared" si="10"/>
        <v>0</v>
      </c>
      <c r="E47" s="82">
        <v>0</v>
      </c>
      <c r="F47" s="82">
        <v>0</v>
      </c>
      <c r="G47" s="254">
        <f t="shared" si="9"/>
        <v>0</v>
      </c>
      <c r="H47" s="34"/>
      <c r="I47" s="34"/>
    </row>
    <row r="48" spans="1:9" ht="30">
      <c r="A48" s="79" t="s">
        <v>304</v>
      </c>
      <c r="B48" s="82">
        <v>0</v>
      </c>
      <c r="C48" s="82">
        <v>0</v>
      </c>
      <c r="D48" s="82">
        <f t="shared" si="10"/>
        <v>0</v>
      </c>
      <c r="E48" s="82">
        <v>0</v>
      </c>
      <c r="F48" s="82">
        <v>0</v>
      </c>
      <c r="G48" s="254">
        <f t="shared" si="9"/>
        <v>0</v>
      </c>
      <c r="H48" s="34"/>
      <c r="I48" s="34"/>
    </row>
    <row r="49" spans="1:9" ht="15">
      <c r="A49" s="77" t="s">
        <v>305</v>
      </c>
      <c r="B49" s="82">
        <v>0</v>
      </c>
      <c r="C49" s="82">
        <v>0</v>
      </c>
      <c r="D49" s="82">
        <f t="shared" si="10"/>
        <v>0</v>
      </c>
      <c r="E49" s="82">
        <v>0</v>
      </c>
      <c r="F49" s="82">
        <v>0</v>
      </c>
      <c r="G49" s="254">
        <f t="shared" si="9"/>
        <v>0</v>
      </c>
      <c r="H49" s="34"/>
      <c r="I49" s="34"/>
    </row>
    <row r="50" spans="1:9" ht="15">
      <c r="A50" s="77" t="s">
        <v>306</v>
      </c>
      <c r="B50" s="82">
        <v>0</v>
      </c>
      <c r="C50" s="82">
        <v>0</v>
      </c>
      <c r="D50" s="82">
        <f t="shared" si="10"/>
        <v>0</v>
      </c>
      <c r="E50" s="82">
        <v>0</v>
      </c>
      <c r="F50" s="82">
        <v>0</v>
      </c>
      <c r="G50" s="254">
        <f t="shared" si="9"/>
        <v>0</v>
      </c>
      <c r="H50" s="34"/>
      <c r="I50" s="34"/>
    </row>
    <row r="51" spans="1:9" ht="15">
      <c r="A51" s="77" t="s">
        <v>307</v>
      </c>
      <c r="B51" s="82">
        <v>0</v>
      </c>
      <c r="C51" s="82">
        <v>0</v>
      </c>
      <c r="D51" s="82">
        <f t="shared" si="10"/>
        <v>0</v>
      </c>
      <c r="E51" s="82">
        <v>0</v>
      </c>
      <c r="F51" s="82">
        <v>0</v>
      </c>
      <c r="G51" s="254">
        <f t="shared" si="9"/>
        <v>0</v>
      </c>
      <c r="H51" s="34"/>
      <c r="I51" s="34"/>
    </row>
    <row r="52" spans="1:9" ht="15">
      <c r="A52" s="77" t="s">
        <v>308</v>
      </c>
      <c r="B52" s="82">
        <v>164083916</v>
      </c>
      <c r="C52" s="82">
        <v>0</v>
      </c>
      <c r="D52" s="82">
        <f>+B52+C52</f>
        <v>164083916</v>
      </c>
      <c r="E52" s="82">
        <v>0</v>
      </c>
      <c r="F52" s="82">
        <v>0</v>
      </c>
      <c r="G52" s="254">
        <f t="shared" si="9"/>
        <v>-164083916</v>
      </c>
      <c r="H52" s="34"/>
      <c r="I52" s="34"/>
    </row>
    <row r="53" spans="1:9" ht="15">
      <c r="A53" s="76" t="s">
        <v>309</v>
      </c>
      <c r="B53" s="82">
        <f>+B54+B55+B56+B57</f>
        <v>0</v>
      </c>
      <c r="C53" s="82">
        <f t="shared" ref="C53:F53" si="11">+C54+C55+C56+C57</f>
        <v>0</v>
      </c>
      <c r="D53" s="82">
        <f t="shared" si="11"/>
        <v>0</v>
      </c>
      <c r="E53" s="82">
        <f t="shared" si="11"/>
        <v>0</v>
      </c>
      <c r="F53" s="82">
        <f t="shared" si="11"/>
        <v>0</v>
      </c>
      <c r="G53" s="254">
        <f t="shared" si="9"/>
        <v>0</v>
      </c>
      <c r="H53" s="34"/>
      <c r="I53" s="34"/>
    </row>
    <row r="54" spans="1:9" ht="15">
      <c r="A54" s="77" t="s">
        <v>310</v>
      </c>
      <c r="B54" s="82">
        <v>0</v>
      </c>
      <c r="C54" s="82">
        <v>0</v>
      </c>
      <c r="D54" s="82">
        <f t="shared" ref="D54:D69" si="12">+B54+C54</f>
        <v>0</v>
      </c>
      <c r="E54" s="82">
        <v>0</v>
      </c>
      <c r="F54" s="82">
        <v>0</v>
      </c>
      <c r="G54" s="254">
        <f t="shared" si="9"/>
        <v>0</v>
      </c>
      <c r="H54" s="34"/>
      <c r="I54" s="34"/>
    </row>
    <row r="55" spans="1:9" ht="15">
      <c r="A55" s="77" t="s">
        <v>311</v>
      </c>
      <c r="B55" s="82">
        <v>0</v>
      </c>
      <c r="C55" s="82">
        <v>0</v>
      </c>
      <c r="D55" s="82">
        <f t="shared" si="12"/>
        <v>0</v>
      </c>
      <c r="E55" s="82">
        <v>0</v>
      </c>
      <c r="F55" s="82">
        <v>0</v>
      </c>
      <c r="G55" s="254">
        <f t="shared" si="9"/>
        <v>0</v>
      </c>
      <c r="H55" s="34"/>
      <c r="I55" s="34"/>
    </row>
    <row r="56" spans="1:9" ht="15">
      <c r="A56" s="77" t="s">
        <v>312</v>
      </c>
      <c r="B56" s="82">
        <v>0</v>
      </c>
      <c r="C56" s="82">
        <v>0</v>
      </c>
      <c r="D56" s="82">
        <f t="shared" si="12"/>
        <v>0</v>
      </c>
      <c r="E56" s="82">
        <v>0</v>
      </c>
      <c r="F56" s="82">
        <v>0</v>
      </c>
      <c r="G56" s="254">
        <f t="shared" si="9"/>
        <v>0</v>
      </c>
      <c r="H56" s="34"/>
      <c r="I56" s="34"/>
    </row>
    <row r="57" spans="1:9" ht="15">
      <c r="A57" s="77" t="s">
        <v>313</v>
      </c>
      <c r="B57" s="82">
        <v>0</v>
      </c>
      <c r="C57" s="82">
        <v>0</v>
      </c>
      <c r="D57" s="82">
        <f t="shared" si="12"/>
        <v>0</v>
      </c>
      <c r="E57" s="82">
        <v>0</v>
      </c>
      <c r="F57" s="82">
        <v>0</v>
      </c>
      <c r="G57" s="254">
        <f t="shared" si="9"/>
        <v>0</v>
      </c>
      <c r="H57" s="34"/>
      <c r="I57" s="34"/>
    </row>
    <row r="58" spans="1:9" ht="15">
      <c r="A58" s="76" t="s">
        <v>314</v>
      </c>
      <c r="B58" s="82">
        <f>+B59+B60</f>
        <v>0</v>
      </c>
      <c r="C58" s="82">
        <f t="shared" ref="C58:F58" si="13">+C59+C60</f>
        <v>0</v>
      </c>
      <c r="D58" s="82">
        <f t="shared" si="13"/>
        <v>0</v>
      </c>
      <c r="E58" s="82">
        <f t="shared" si="13"/>
        <v>0</v>
      </c>
      <c r="F58" s="82">
        <f t="shared" si="13"/>
        <v>0</v>
      </c>
      <c r="G58" s="254">
        <f t="shared" si="9"/>
        <v>0</v>
      </c>
      <c r="H58" s="34"/>
      <c r="I58" s="34"/>
    </row>
    <row r="59" spans="1:9" ht="15">
      <c r="A59" s="77" t="s">
        <v>315</v>
      </c>
      <c r="B59" s="82">
        <v>0</v>
      </c>
      <c r="C59" s="82">
        <v>0</v>
      </c>
      <c r="D59" s="82">
        <f t="shared" si="12"/>
        <v>0</v>
      </c>
      <c r="E59" s="82">
        <v>0</v>
      </c>
      <c r="F59" s="82">
        <v>0</v>
      </c>
      <c r="G59" s="254">
        <f t="shared" si="9"/>
        <v>0</v>
      </c>
      <c r="H59" s="34"/>
      <c r="I59" s="34"/>
    </row>
    <row r="60" spans="1:9" ht="15">
      <c r="A60" s="77" t="s">
        <v>316</v>
      </c>
      <c r="B60" s="82">
        <v>0</v>
      </c>
      <c r="C60" s="82">
        <v>0</v>
      </c>
      <c r="D60" s="82">
        <f t="shared" si="12"/>
        <v>0</v>
      </c>
      <c r="E60" s="82">
        <v>0</v>
      </c>
      <c r="F60" s="82">
        <v>0</v>
      </c>
      <c r="G60" s="254">
        <f t="shared" si="9"/>
        <v>0</v>
      </c>
      <c r="H60" s="34"/>
      <c r="I60" s="34"/>
    </row>
    <row r="61" spans="1:9" ht="15">
      <c r="A61" s="76" t="s">
        <v>317</v>
      </c>
      <c r="B61" s="82">
        <v>0</v>
      </c>
      <c r="C61" s="82">
        <v>0</v>
      </c>
      <c r="D61" s="82">
        <f t="shared" si="12"/>
        <v>0</v>
      </c>
      <c r="E61" s="82">
        <v>0</v>
      </c>
      <c r="F61" s="82">
        <v>0</v>
      </c>
      <c r="G61" s="254">
        <f t="shared" si="9"/>
        <v>0</v>
      </c>
      <c r="H61" s="34"/>
      <c r="I61" s="34"/>
    </row>
    <row r="62" spans="1:9" ht="15">
      <c r="A62" s="76" t="s">
        <v>318</v>
      </c>
      <c r="B62" s="82">
        <v>0</v>
      </c>
      <c r="C62" s="82">
        <v>0</v>
      </c>
      <c r="D62" s="82">
        <f t="shared" si="12"/>
        <v>0</v>
      </c>
      <c r="E62" s="82">
        <v>0</v>
      </c>
      <c r="F62" s="82">
        <v>0</v>
      </c>
      <c r="G62" s="254">
        <f t="shared" si="9"/>
        <v>0</v>
      </c>
      <c r="H62" s="34"/>
      <c r="I62" s="34"/>
    </row>
    <row r="63" spans="1:9" s="244" customFormat="1" ht="15">
      <c r="A63" s="78" t="s">
        <v>319</v>
      </c>
      <c r="B63" s="83">
        <f>+B44+B53+B58+B61+B62</f>
        <v>164083916</v>
      </c>
      <c r="C63" s="83">
        <f t="shared" ref="C63:G63" si="14">+C44+C53+C58+C61+C62</f>
        <v>0</v>
      </c>
      <c r="D63" s="83">
        <f t="shared" si="14"/>
        <v>164083916</v>
      </c>
      <c r="E63" s="83">
        <f t="shared" si="14"/>
        <v>0</v>
      </c>
      <c r="F63" s="83">
        <f t="shared" si="14"/>
        <v>0</v>
      </c>
      <c r="G63" s="83">
        <f t="shared" si="14"/>
        <v>-164083916</v>
      </c>
      <c r="H63" s="38"/>
      <c r="I63" s="245"/>
    </row>
    <row r="64" spans="1:9" ht="15">
      <c r="A64" s="78" t="s">
        <v>320</v>
      </c>
      <c r="B64" s="82">
        <f>+B65</f>
        <v>0</v>
      </c>
      <c r="C64" s="82">
        <f t="shared" ref="C64:G64" si="15">+C65</f>
        <v>0</v>
      </c>
      <c r="D64" s="82">
        <f t="shared" si="15"/>
        <v>0</v>
      </c>
      <c r="E64" s="82">
        <f t="shared" si="15"/>
        <v>0</v>
      </c>
      <c r="F64" s="82">
        <f t="shared" si="15"/>
        <v>0</v>
      </c>
      <c r="G64" s="82">
        <f t="shared" si="15"/>
        <v>0</v>
      </c>
      <c r="H64" s="34"/>
      <c r="I64" s="52"/>
    </row>
    <row r="65" spans="1:9" ht="15">
      <c r="A65" s="76" t="s">
        <v>321</v>
      </c>
      <c r="B65" s="82">
        <v>0</v>
      </c>
      <c r="C65" s="82">
        <v>0</v>
      </c>
      <c r="D65" s="82">
        <f t="shared" si="12"/>
        <v>0</v>
      </c>
      <c r="E65" s="82">
        <v>0</v>
      </c>
      <c r="F65" s="82">
        <v>0</v>
      </c>
      <c r="G65" s="82">
        <f t="shared" ref="G65:G67" si="16">+F65-D65</f>
        <v>0</v>
      </c>
      <c r="H65" s="34"/>
      <c r="I65" s="34"/>
    </row>
    <row r="66" spans="1:9" ht="15">
      <c r="A66" s="78" t="s">
        <v>322</v>
      </c>
      <c r="B66" s="82">
        <f>+B41+B63+B64</f>
        <v>1457604880.3499999</v>
      </c>
      <c r="C66" s="82">
        <f>+C41+C63+C64</f>
        <v>146948.1</v>
      </c>
      <c r="D66" s="82">
        <f t="shared" ref="D66:G66" si="17">+D41+D63+D64</f>
        <v>1457751828.4499998</v>
      </c>
      <c r="E66" s="82">
        <f t="shared" si="17"/>
        <v>290084844.71000004</v>
      </c>
      <c r="F66" s="82">
        <f t="shared" si="17"/>
        <v>242689969.64000002</v>
      </c>
      <c r="G66" s="82">
        <f t="shared" si="17"/>
        <v>-1214914910.7099998</v>
      </c>
      <c r="H66" s="34"/>
      <c r="I66" s="52"/>
    </row>
    <row r="67" spans="1:9" ht="15">
      <c r="A67" s="80" t="s">
        <v>323</v>
      </c>
      <c r="B67" s="82">
        <v>0</v>
      </c>
      <c r="C67" s="82">
        <v>0</v>
      </c>
      <c r="D67" s="82">
        <f t="shared" si="12"/>
        <v>0</v>
      </c>
      <c r="E67" s="82">
        <v>0</v>
      </c>
      <c r="F67" s="82">
        <v>0</v>
      </c>
      <c r="G67" s="82">
        <f t="shared" si="16"/>
        <v>0</v>
      </c>
      <c r="H67" s="34"/>
      <c r="I67" s="52"/>
    </row>
    <row r="68" spans="1:9" s="249" customFormat="1" ht="15">
      <c r="A68" s="246" t="s">
        <v>324</v>
      </c>
      <c r="B68" s="247">
        <f>+B41</f>
        <v>1293520964.3499999</v>
      </c>
      <c r="C68" s="247">
        <f t="shared" ref="C68:F68" si="18">+C41</f>
        <v>146948.1</v>
      </c>
      <c r="D68" s="247">
        <f t="shared" si="18"/>
        <v>1293667912.4499998</v>
      </c>
      <c r="E68" s="247">
        <f t="shared" si="18"/>
        <v>290084844.71000004</v>
      </c>
      <c r="F68" s="247">
        <f t="shared" si="18"/>
        <v>242689969.64000002</v>
      </c>
      <c r="G68" s="247">
        <f>+G41</f>
        <v>-1050830994.7099998</v>
      </c>
      <c r="H68" s="248"/>
      <c r="I68" s="248"/>
    </row>
    <row r="69" spans="1:9" s="249" customFormat="1" ht="15">
      <c r="A69" s="246" t="s">
        <v>325</v>
      </c>
      <c r="B69" s="247">
        <f>+B63</f>
        <v>164083916</v>
      </c>
      <c r="C69" s="247">
        <f>+C63</f>
        <v>0</v>
      </c>
      <c r="D69" s="247">
        <f t="shared" si="12"/>
        <v>164083916</v>
      </c>
      <c r="E69" s="247">
        <f>+E63</f>
        <v>0</v>
      </c>
      <c r="F69" s="247">
        <f>+F63</f>
        <v>0</v>
      </c>
      <c r="G69" s="247">
        <f>+F69-B69</f>
        <v>-164083916</v>
      </c>
      <c r="H69" s="248"/>
      <c r="I69" s="248"/>
    </row>
    <row r="70" spans="1:9" s="249" customFormat="1" ht="15">
      <c r="A70" s="250" t="s">
        <v>326</v>
      </c>
      <c r="B70" s="251">
        <f>+B68+B69</f>
        <v>1457604880.3499999</v>
      </c>
      <c r="C70" s="251">
        <f t="shared" ref="C70:G70" si="19">+C68+C69</f>
        <v>146948.1</v>
      </c>
      <c r="D70" s="251">
        <f t="shared" si="19"/>
        <v>1457751828.4499998</v>
      </c>
      <c r="E70" s="251">
        <f t="shared" si="19"/>
        <v>290084844.71000004</v>
      </c>
      <c r="F70" s="251">
        <f t="shared" si="19"/>
        <v>242689969.64000002</v>
      </c>
      <c r="G70" s="251">
        <f t="shared" si="19"/>
        <v>-1214914910.7099998</v>
      </c>
      <c r="H70" s="248"/>
      <c r="I70" s="248"/>
    </row>
    <row r="71" spans="1:9" ht="29.25" customHeight="1">
      <c r="A71" s="333" t="s">
        <v>327</v>
      </c>
      <c r="B71" s="333"/>
      <c r="C71" s="333"/>
      <c r="D71" s="333"/>
      <c r="E71" s="333"/>
      <c r="F71" s="333"/>
      <c r="G71" s="333"/>
      <c r="H71" s="34"/>
      <c r="I71" s="52"/>
    </row>
    <row r="72" spans="1:9" ht="15">
      <c r="A72" s="334" t="s">
        <v>520</v>
      </c>
      <c r="B72" s="333"/>
      <c r="C72" s="333"/>
      <c r="D72" s="333"/>
      <c r="E72" s="333"/>
      <c r="F72" s="333"/>
      <c r="G72" s="333"/>
    </row>
    <row r="73" spans="1:9" ht="27.75" customHeight="1">
      <c r="A73" s="332" t="s">
        <v>522</v>
      </c>
      <c r="B73" s="333"/>
      <c r="C73" s="333"/>
      <c r="D73" s="333"/>
      <c r="E73" s="333"/>
      <c r="F73" s="333"/>
      <c r="G73" s="333"/>
    </row>
    <row r="78" spans="1:9">
      <c r="C78" s="255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1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topLeftCell="C51" zoomScale="110" zoomScaleNormal="110" workbookViewId="0">
      <selection activeCell="D45" sqref="D45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49" t="s">
        <v>524</v>
      </c>
      <c r="C2" s="350"/>
      <c r="D2" s="350"/>
      <c r="E2" s="350"/>
      <c r="F2" s="350"/>
      <c r="G2" s="350"/>
      <c r="H2" s="350"/>
      <c r="I2" s="351"/>
    </row>
    <row r="3" spans="1:9" ht="15">
      <c r="A3" s="34"/>
      <c r="B3" s="352" t="s">
        <v>366</v>
      </c>
      <c r="C3" s="353"/>
      <c r="D3" s="353"/>
      <c r="E3" s="353"/>
      <c r="F3" s="353"/>
      <c r="G3" s="353"/>
      <c r="H3" s="353"/>
      <c r="I3" s="354"/>
    </row>
    <row r="4" spans="1:9" ht="15">
      <c r="A4" s="34"/>
      <c r="B4" s="355" t="s">
        <v>367</v>
      </c>
      <c r="C4" s="356"/>
      <c r="D4" s="356"/>
      <c r="E4" s="356"/>
      <c r="F4" s="356"/>
      <c r="G4" s="356"/>
      <c r="H4" s="356"/>
      <c r="I4" s="357"/>
    </row>
    <row r="5" spans="1:9" ht="15">
      <c r="A5" s="34"/>
      <c r="B5" s="358" t="s">
        <v>530</v>
      </c>
      <c r="C5" s="359"/>
      <c r="D5" s="359"/>
      <c r="E5" s="359"/>
      <c r="F5" s="359"/>
      <c r="G5" s="359"/>
      <c r="H5" s="359"/>
      <c r="I5" s="360"/>
    </row>
    <row r="6" spans="1:9" ht="7.5" customHeight="1">
      <c r="A6" s="34"/>
      <c r="B6" s="190"/>
      <c r="C6" s="190"/>
      <c r="D6" s="190"/>
      <c r="E6" s="190"/>
      <c r="F6" s="190"/>
      <c r="G6" s="190"/>
      <c r="H6" s="190"/>
      <c r="I6" s="190"/>
    </row>
    <row r="7" spans="1:9" ht="15">
      <c r="A7" s="34"/>
      <c r="B7" s="361" t="s">
        <v>128</v>
      </c>
      <c r="C7" s="362"/>
      <c r="D7" s="367"/>
      <c r="E7" s="367"/>
      <c r="F7" s="367"/>
      <c r="G7" s="367"/>
      <c r="H7" s="368"/>
      <c r="I7" s="369" t="s">
        <v>149</v>
      </c>
    </row>
    <row r="8" spans="1:9" ht="30">
      <c r="A8" s="34"/>
      <c r="B8" s="363"/>
      <c r="C8" s="364"/>
      <c r="D8" s="222" t="s">
        <v>150</v>
      </c>
      <c r="E8" s="223" t="s">
        <v>151</v>
      </c>
      <c r="F8" s="222" t="s">
        <v>152</v>
      </c>
      <c r="G8" s="222" t="s">
        <v>153</v>
      </c>
      <c r="H8" s="222" t="s">
        <v>154</v>
      </c>
      <c r="I8" s="370"/>
    </row>
    <row r="9" spans="1:9" ht="15">
      <c r="A9" s="34"/>
      <c r="B9" s="365"/>
      <c r="C9" s="366"/>
      <c r="D9" s="222">
        <v>1</v>
      </c>
      <c r="E9" s="223">
        <v>2</v>
      </c>
      <c r="F9" s="222" t="s">
        <v>155</v>
      </c>
      <c r="G9" s="222">
        <v>4</v>
      </c>
      <c r="H9" s="222">
        <v>5</v>
      </c>
      <c r="I9" s="224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1367973286.0100002</v>
      </c>
      <c r="E10" s="37">
        <f t="shared" ref="E10:I10" si="0">+E11+E19+E29+E39+E49+E59+E63+E71+E75</f>
        <v>12161739.609999999</v>
      </c>
      <c r="F10" s="37">
        <f t="shared" si="0"/>
        <v>1380135025.6200001</v>
      </c>
      <c r="G10" s="37">
        <f t="shared" si="0"/>
        <v>273092868.16000003</v>
      </c>
      <c r="H10" s="37">
        <f t="shared" si="0"/>
        <v>271950659.81999999</v>
      </c>
      <c r="I10" s="37">
        <f t="shared" si="0"/>
        <v>1107042157.46</v>
      </c>
    </row>
    <row r="11" spans="1:9" ht="15">
      <c r="A11" s="38"/>
      <c r="B11" s="39" t="s">
        <v>221</v>
      </c>
      <c r="C11" s="40"/>
      <c r="D11" s="41">
        <f>SUM(D12:D18)</f>
        <v>58160430.709999993</v>
      </c>
      <c r="E11" s="41">
        <f t="shared" ref="E11:I11" si="1">SUM(E12:E18)</f>
        <v>0</v>
      </c>
      <c r="F11" s="41">
        <f t="shared" si="1"/>
        <v>58160430.709999993</v>
      </c>
      <c r="G11" s="41">
        <f t="shared" si="1"/>
        <v>11272803.629999999</v>
      </c>
      <c r="H11" s="41">
        <f t="shared" si="1"/>
        <v>10149821.609999998</v>
      </c>
      <c r="I11" s="41">
        <f t="shared" si="1"/>
        <v>46887627.079999998</v>
      </c>
    </row>
    <row r="12" spans="1:9" ht="15">
      <c r="A12" s="34"/>
      <c r="B12" s="50" t="s">
        <v>6</v>
      </c>
      <c r="C12" s="42" t="s">
        <v>157</v>
      </c>
      <c r="D12" s="71">
        <v>30090670.199999999</v>
      </c>
      <c r="E12" s="71">
        <v>0</v>
      </c>
      <c r="F12" s="71">
        <f>+D12+E12</f>
        <v>30090670.199999999</v>
      </c>
      <c r="G12" s="71">
        <v>7079153.2699999996</v>
      </c>
      <c r="H12" s="71">
        <v>7079153.2699999996</v>
      </c>
      <c r="I12" s="71">
        <f>+F12-G12</f>
        <v>23011516.93</v>
      </c>
    </row>
    <row r="13" spans="1:9" ht="15">
      <c r="A13" s="34"/>
      <c r="B13" s="50" t="s">
        <v>7</v>
      </c>
      <c r="C13" s="42" t="s">
        <v>158</v>
      </c>
      <c r="D13" s="71">
        <v>468756.12</v>
      </c>
      <c r="E13" s="71">
        <v>0</v>
      </c>
      <c r="F13" s="71">
        <f t="shared" ref="F13:F18" si="2">+D13+E13</f>
        <v>468756.12</v>
      </c>
      <c r="G13" s="71">
        <v>0</v>
      </c>
      <c r="H13" s="71">
        <v>0</v>
      </c>
      <c r="I13" s="71">
        <f t="shared" ref="I13:I18" si="3">+F13-G13</f>
        <v>468756.12</v>
      </c>
    </row>
    <row r="14" spans="1:9" ht="15">
      <c r="A14" s="34"/>
      <c r="B14" s="50" t="s">
        <v>8</v>
      </c>
      <c r="C14" s="42" t="s">
        <v>159</v>
      </c>
      <c r="D14" s="71">
        <v>8721028.4100000001</v>
      </c>
      <c r="E14" s="71">
        <v>0</v>
      </c>
      <c r="F14" s="71">
        <f t="shared" si="2"/>
        <v>8721028.4100000001</v>
      </c>
      <c r="G14" s="71">
        <v>1806005.82</v>
      </c>
      <c r="H14" s="71">
        <v>683023.8</v>
      </c>
      <c r="I14" s="71">
        <f t="shared" si="3"/>
        <v>6915022.5899999999</v>
      </c>
    </row>
    <row r="15" spans="1:9" ht="15">
      <c r="A15" s="34"/>
      <c r="B15" s="50" t="s">
        <v>9</v>
      </c>
      <c r="C15" s="42" t="s">
        <v>160</v>
      </c>
      <c r="D15" s="71">
        <v>9715863.4100000001</v>
      </c>
      <c r="E15" s="71">
        <v>0</v>
      </c>
      <c r="F15" s="71">
        <f t="shared" si="2"/>
        <v>9715863.4100000001</v>
      </c>
      <c r="G15" s="71">
        <v>1004193.48</v>
      </c>
      <c r="H15" s="71">
        <v>1004193.48</v>
      </c>
      <c r="I15" s="71">
        <f t="shared" si="3"/>
        <v>8711669.9299999997</v>
      </c>
    </row>
    <row r="16" spans="1:9" ht="15">
      <c r="A16" s="34"/>
      <c r="B16" s="50" t="s">
        <v>10</v>
      </c>
      <c r="C16" s="42" t="s">
        <v>161</v>
      </c>
      <c r="D16" s="71">
        <v>5614559.2599999998</v>
      </c>
      <c r="E16" s="71">
        <v>0</v>
      </c>
      <c r="F16" s="71">
        <f t="shared" si="2"/>
        <v>5614559.2599999998</v>
      </c>
      <c r="G16" s="71">
        <v>937153.36</v>
      </c>
      <c r="H16" s="71">
        <v>937153.36</v>
      </c>
      <c r="I16" s="71">
        <f t="shared" si="3"/>
        <v>4677405.8999999994</v>
      </c>
    </row>
    <row r="17" spans="1:9" ht="15">
      <c r="A17" s="34"/>
      <c r="B17" s="50" t="s">
        <v>11</v>
      </c>
      <c r="C17" s="42" t="s">
        <v>162</v>
      </c>
      <c r="D17" s="71">
        <v>423877.62</v>
      </c>
      <c r="E17" s="71">
        <v>0</v>
      </c>
      <c r="F17" s="71">
        <f t="shared" si="2"/>
        <v>423877.62</v>
      </c>
      <c r="G17" s="71">
        <v>0</v>
      </c>
      <c r="H17" s="71">
        <v>0</v>
      </c>
      <c r="I17" s="71">
        <f t="shared" si="3"/>
        <v>423877.62</v>
      </c>
    </row>
    <row r="18" spans="1:9" ht="15">
      <c r="A18" s="34"/>
      <c r="B18" s="50" t="s">
        <v>12</v>
      </c>
      <c r="C18" s="42" t="s">
        <v>163</v>
      </c>
      <c r="D18" s="71">
        <v>3125675.69</v>
      </c>
      <c r="E18" s="71">
        <v>0</v>
      </c>
      <c r="F18" s="71">
        <f t="shared" si="2"/>
        <v>3125675.69</v>
      </c>
      <c r="G18" s="71">
        <v>446297.7</v>
      </c>
      <c r="H18" s="71">
        <v>446297.7</v>
      </c>
      <c r="I18" s="71">
        <f t="shared" si="3"/>
        <v>2679377.9899999998</v>
      </c>
    </row>
    <row r="19" spans="1:9" ht="15">
      <c r="A19" s="38"/>
      <c r="B19" s="43" t="s">
        <v>229</v>
      </c>
      <c r="C19" s="44"/>
      <c r="D19" s="199">
        <f>SUM(D20:D28)</f>
        <v>20776521.349999998</v>
      </c>
      <c r="E19" s="199">
        <f t="shared" ref="E19:I19" si="4">SUM(E20:E28)</f>
        <v>3200</v>
      </c>
      <c r="F19" s="199">
        <f t="shared" si="4"/>
        <v>20779721.349999998</v>
      </c>
      <c r="G19" s="199">
        <f t="shared" si="4"/>
        <v>3281247.4500000007</v>
      </c>
      <c r="H19" s="199">
        <f t="shared" si="4"/>
        <v>3270504.1600000006</v>
      </c>
      <c r="I19" s="199">
        <f t="shared" si="4"/>
        <v>17498473.900000002</v>
      </c>
    </row>
    <row r="20" spans="1:9" ht="15">
      <c r="A20" s="34"/>
      <c r="B20" s="50" t="s">
        <v>13</v>
      </c>
      <c r="C20" s="42" t="s">
        <v>164</v>
      </c>
      <c r="D20" s="71">
        <v>1474899.03</v>
      </c>
      <c r="E20" s="71">
        <v>-1000</v>
      </c>
      <c r="F20" s="71">
        <f t="shared" ref="F20:F28" si="5">+D20+E20</f>
        <v>1473899.03</v>
      </c>
      <c r="G20" s="71">
        <v>98260.33</v>
      </c>
      <c r="H20" s="71">
        <v>89997.98</v>
      </c>
      <c r="I20" s="71">
        <f>+F20-G20</f>
        <v>1375638.7</v>
      </c>
    </row>
    <row r="21" spans="1:9" ht="15">
      <c r="A21" s="34"/>
      <c r="B21" s="50" t="s">
        <v>14</v>
      </c>
      <c r="C21" s="42" t="s">
        <v>165</v>
      </c>
      <c r="D21" s="71">
        <v>359287.92</v>
      </c>
      <c r="E21" s="71">
        <v>0</v>
      </c>
      <c r="F21" s="71">
        <f t="shared" si="5"/>
        <v>359287.92</v>
      </c>
      <c r="G21" s="71">
        <v>24311.64</v>
      </c>
      <c r="H21" s="71">
        <v>24311.64</v>
      </c>
      <c r="I21" s="71">
        <f t="shared" ref="I21:I38" si="6">+F21-G21</f>
        <v>334976.27999999997</v>
      </c>
    </row>
    <row r="22" spans="1:9" ht="15">
      <c r="A22" s="34"/>
      <c r="B22" s="50" t="s">
        <v>15</v>
      </c>
      <c r="C22" s="42" t="s">
        <v>166</v>
      </c>
      <c r="D22" s="71">
        <v>16752000</v>
      </c>
      <c r="E22" s="71">
        <v>0</v>
      </c>
      <c r="F22" s="71">
        <f t="shared" si="5"/>
        <v>16752000</v>
      </c>
      <c r="G22" s="71">
        <v>3091370.24</v>
      </c>
      <c r="H22" s="71">
        <v>3091370.24</v>
      </c>
      <c r="I22" s="71">
        <f t="shared" si="6"/>
        <v>13660629.76</v>
      </c>
    </row>
    <row r="23" spans="1:9" ht="15">
      <c r="A23" s="34"/>
      <c r="B23" s="50" t="s">
        <v>16</v>
      </c>
      <c r="C23" s="42" t="s">
        <v>167</v>
      </c>
      <c r="D23" s="71">
        <v>566479.44999999995</v>
      </c>
      <c r="E23" s="71">
        <v>-700</v>
      </c>
      <c r="F23" s="71">
        <f t="shared" si="5"/>
        <v>565779.44999999995</v>
      </c>
      <c r="G23" s="71">
        <v>9713.6200000000008</v>
      </c>
      <c r="H23" s="71">
        <v>9239.48</v>
      </c>
      <c r="I23" s="71">
        <f t="shared" si="6"/>
        <v>556065.82999999996</v>
      </c>
    </row>
    <row r="24" spans="1:9" ht="15">
      <c r="A24" s="34"/>
      <c r="B24" s="50" t="s">
        <v>17</v>
      </c>
      <c r="C24" s="42" t="s">
        <v>168</v>
      </c>
      <c r="D24" s="71">
        <v>188000</v>
      </c>
      <c r="E24" s="71">
        <v>0</v>
      </c>
      <c r="F24" s="71">
        <f t="shared" si="5"/>
        <v>188000</v>
      </c>
      <c r="G24" s="71">
        <v>813.32</v>
      </c>
      <c r="H24" s="71">
        <v>813.32</v>
      </c>
      <c r="I24" s="71">
        <f t="shared" si="6"/>
        <v>187186.68</v>
      </c>
    </row>
    <row r="25" spans="1:9" ht="15">
      <c r="A25" s="34"/>
      <c r="B25" s="50" t="s">
        <v>18</v>
      </c>
      <c r="C25" s="42" t="s">
        <v>169</v>
      </c>
      <c r="D25" s="71">
        <v>486260</v>
      </c>
      <c r="E25" s="71">
        <v>0</v>
      </c>
      <c r="F25" s="71">
        <f t="shared" si="5"/>
        <v>486260</v>
      </c>
      <c r="G25" s="71">
        <v>45297.35</v>
      </c>
      <c r="H25" s="71">
        <v>45297.35</v>
      </c>
      <c r="I25" s="71">
        <f t="shared" si="6"/>
        <v>440962.65</v>
      </c>
    </row>
    <row r="26" spans="1:9" ht="15">
      <c r="A26" s="34"/>
      <c r="B26" s="50" t="s">
        <v>61</v>
      </c>
      <c r="C26" s="42" t="s">
        <v>170</v>
      </c>
      <c r="D26" s="71">
        <v>385755.54</v>
      </c>
      <c r="E26" s="71">
        <v>0</v>
      </c>
      <c r="F26" s="71">
        <f t="shared" si="5"/>
        <v>385755.54</v>
      </c>
      <c r="G26" s="71">
        <v>1079.52</v>
      </c>
      <c r="H26" s="71">
        <v>1032.72</v>
      </c>
      <c r="I26" s="71">
        <f t="shared" si="6"/>
        <v>384676.01999999996</v>
      </c>
    </row>
    <row r="27" spans="1:9" ht="15">
      <c r="A27" s="34"/>
      <c r="B27" s="50" t="s">
        <v>223</v>
      </c>
      <c r="C27" s="42" t="s">
        <v>171</v>
      </c>
      <c r="D27" s="71">
        <v>0</v>
      </c>
      <c r="E27" s="71">
        <v>0</v>
      </c>
      <c r="F27" s="71">
        <f t="shared" si="5"/>
        <v>0</v>
      </c>
      <c r="G27" s="71">
        <v>0</v>
      </c>
      <c r="H27" s="71">
        <v>0</v>
      </c>
      <c r="I27" s="71">
        <f t="shared" si="6"/>
        <v>0</v>
      </c>
    </row>
    <row r="28" spans="1:9" ht="15">
      <c r="A28" s="34"/>
      <c r="B28" s="50" t="s">
        <v>224</v>
      </c>
      <c r="C28" s="42" t="s">
        <v>172</v>
      </c>
      <c r="D28" s="71">
        <v>563839.41</v>
      </c>
      <c r="E28" s="71">
        <v>4900</v>
      </c>
      <c r="F28" s="71">
        <f t="shared" si="5"/>
        <v>568739.41</v>
      </c>
      <c r="G28" s="71">
        <v>10401.43</v>
      </c>
      <c r="H28" s="71">
        <v>8441.43</v>
      </c>
      <c r="I28" s="71">
        <f t="shared" si="6"/>
        <v>558337.98</v>
      </c>
    </row>
    <row r="29" spans="1:9" ht="15">
      <c r="A29" s="38"/>
      <c r="B29" s="43" t="s">
        <v>230</v>
      </c>
      <c r="C29" s="44"/>
      <c r="D29" s="199">
        <f>SUM(D30:D38)</f>
        <v>10019343.889999999</v>
      </c>
      <c r="E29" s="199">
        <f t="shared" ref="E29:I29" si="7">SUM(E30:E38)</f>
        <v>73940</v>
      </c>
      <c r="F29" s="199">
        <f t="shared" si="7"/>
        <v>10093283.889999999</v>
      </c>
      <c r="G29" s="199">
        <f t="shared" si="7"/>
        <v>915221.49999999988</v>
      </c>
      <c r="H29" s="199">
        <f t="shared" si="7"/>
        <v>906738.47</v>
      </c>
      <c r="I29" s="199">
        <f t="shared" si="7"/>
        <v>9178062.3899999987</v>
      </c>
    </row>
    <row r="30" spans="1:9" ht="15">
      <c r="A30" s="34"/>
      <c r="B30" s="50" t="s">
        <v>21</v>
      </c>
      <c r="C30" s="42" t="s">
        <v>173</v>
      </c>
      <c r="D30" s="71">
        <v>1637029.38</v>
      </c>
      <c r="E30" s="71">
        <v>0</v>
      </c>
      <c r="F30" s="71">
        <f t="shared" ref="F30:F38" si="8">+D30+E30</f>
        <v>1637029.38</v>
      </c>
      <c r="G30" s="71">
        <v>127970.12</v>
      </c>
      <c r="H30" s="71">
        <v>119487.09</v>
      </c>
      <c r="I30" s="71">
        <f t="shared" si="6"/>
        <v>1509059.2599999998</v>
      </c>
    </row>
    <row r="31" spans="1:9" ht="15">
      <c r="A31" s="34"/>
      <c r="B31" s="50" t="s">
        <v>22</v>
      </c>
      <c r="C31" s="42" t="s">
        <v>174</v>
      </c>
      <c r="D31" s="71">
        <v>285006.07</v>
      </c>
      <c r="E31" s="71">
        <v>-19600</v>
      </c>
      <c r="F31" s="71">
        <f t="shared" si="8"/>
        <v>265406.07</v>
      </c>
      <c r="G31" s="71">
        <v>23987.15</v>
      </c>
      <c r="H31" s="71">
        <v>23987.15</v>
      </c>
      <c r="I31" s="71">
        <f t="shared" si="6"/>
        <v>241418.92</v>
      </c>
    </row>
    <row r="32" spans="1:9" ht="15">
      <c r="A32" s="34"/>
      <c r="B32" s="50" t="s">
        <v>23</v>
      </c>
      <c r="C32" s="42" t="s">
        <v>175</v>
      </c>
      <c r="D32" s="71">
        <v>3144805.4</v>
      </c>
      <c r="E32" s="71">
        <v>0</v>
      </c>
      <c r="F32" s="71">
        <f t="shared" si="8"/>
        <v>3144805.4</v>
      </c>
      <c r="G32" s="71">
        <v>300649.45</v>
      </c>
      <c r="H32" s="71">
        <v>300649.45</v>
      </c>
      <c r="I32" s="71">
        <f t="shared" si="6"/>
        <v>2844155.9499999997</v>
      </c>
    </row>
    <row r="33" spans="1:12" ht="15">
      <c r="A33" s="34"/>
      <c r="B33" s="50" t="s">
        <v>24</v>
      </c>
      <c r="C33" s="42" t="s">
        <v>176</v>
      </c>
      <c r="D33" s="71">
        <v>996039.76</v>
      </c>
      <c r="E33" s="71">
        <v>99740</v>
      </c>
      <c r="F33" s="71">
        <f t="shared" si="8"/>
        <v>1095779.76</v>
      </c>
      <c r="G33" s="71">
        <v>352904.42</v>
      </c>
      <c r="H33" s="71">
        <v>352904.42</v>
      </c>
      <c r="I33" s="71">
        <f t="shared" si="6"/>
        <v>742875.34000000008</v>
      </c>
    </row>
    <row r="34" spans="1:12" ht="15">
      <c r="A34" s="34"/>
      <c r="B34" s="50" t="s">
        <v>25</v>
      </c>
      <c r="C34" s="42" t="s">
        <v>177</v>
      </c>
      <c r="D34" s="71">
        <v>885432.15</v>
      </c>
      <c r="E34" s="71">
        <v>6800</v>
      </c>
      <c r="F34" s="71">
        <f t="shared" si="8"/>
        <v>892232.15</v>
      </c>
      <c r="G34" s="71">
        <v>27280.2</v>
      </c>
      <c r="H34" s="71">
        <v>27280.2</v>
      </c>
      <c r="I34" s="71">
        <f t="shared" si="6"/>
        <v>864951.95000000007</v>
      </c>
    </row>
    <row r="35" spans="1:12" ht="15">
      <c r="A35" s="34"/>
      <c r="B35" s="50" t="s">
        <v>225</v>
      </c>
      <c r="C35" s="42" t="s">
        <v>178</v>
      </c>
      <c r="D35" s="71">
        <v>340000</v>
      </c>
      <c r="E35" s="71">
        <v>-8000</v>
      </c>
      <c r="F35" s="71">
        <f t="shared" si="8"/>
        <v>332000</v>
      </c>
      <c r="G35" s="71">
        <v>0</v>
      </c>
      <c r="H35" s="71">
        <v>0</v>
      </c>
      <c r="I35" s="71">
        <f>+F35-G35</f>
        <v>332000</v>
      </c>
    </row>
    <row r="36" spans="1:12" ht="15">
      <c r="A36" s="34"/>
      <c r="B36" s="50" t="s">
        <v>226</v>
      </c>
      <c r="C36" s="42" t="s">
        <v>179</v>
      </c>
      <c r="D36" s="71">
        <v>466890.14</v>
      </c>
      <c r="E36" s="71">
        <v>-3000</v>
      </c>
      <c r="F36" s="71">
        <f t="shared" si="8"/>
        <v>463890.14</v>
      </c>
      <c r="G36" s="71">
        <v>8267.4</v>
      </c>
      <c r="H36" s="71">
        <v>8267.4</v>
      </c>
      <c r="I36" s="71">
        <f t="shared" si="6"/>
        <v>455622.74</v>
      </c>
    </row>
    <row r="37" spans="1:12" ht="15">
      <c r="A37" s="34"/>
      <c r="B37" s="50" t="s">
        <v>227</v>
      </c>
      <c r="C37" s="42" t="s">
        <v>180</v>
      </c>
      <c r="D37" s="71">
        <v>368100</v>
      </c>
      <c r="E37" s="71">
        <v>-2000</v>
      </c>
      <c r="F37" s="71">
        <f t="shared" si="8"/>
        <v>366100</v>
      </c>
      <c r="G37" s="71">
        <v>1348</v>
      </c>
      <c r="H37" s="71">
        <v>1348</v>
      </c>
      <c r="I37" s="71">
        <f t="shared" si="6"/>
        <v>364752</v>
      </c>
    </row>
    <row r="38" spans="1:12" ht="15">
      <c r="A38" s="34"/>
      <c r="B38" s="50" t="s">
        <v>228</v>
      </c>
      <c r="C38" s="42" t="s">
        <v>181</v>
      </c>
      <c r="D38" s="71">
        <v>1896040.99</v>
      </c>
      <c r="E38" s="71">
        <v>0</v>
      </c>
      <c r="F38" s="71">
        <f t="shared" si="8"/>
        <v>1896040.99</v>
      </c>
      <c r="G38" s="71">
        <v>72814.759999999995</v>
      </c>
      <c r="H38" s="71">
        <v>72814.759999999995</v>
      </c>
      <c r="I38" s="71">
        <f t="shared" si="6"/>
        <v>1823226.23</v>
      </c>
    </row>
    <row r="39" spans="1:12" ht="15">
      <c r="A39" s="38"/>
      <c r="B39" s="43" t="s">
        <v>231</v>
      </c>
      <c r="C39" s="44"/>
      <c r="D39" s="199">
        <f>SUM(D40:D48)</f>
        <v>1271313857.4200001</v>
      </c>
      <c r="E39" s="199">
        <f t="shared" ref="E39:I39" si="9">SUM(E40:E48)</f>
        <v>10944999.75</v>
      </c>
      <c r="F39" s="199">
        <f t="shared" si="9"/>
        <v>1282258857.1700001</v>
      </c>
      <c r="G39" s="199">
        <f t="shared" si="9"/>
        <v>257605837.89000002</v>
      </c>
      <c r="H39" s="199">
        <f t="shared" si="9"/>
        <v>257605837.89000002</v>
      </c>
      <c r="I39" s="199">
        <f t="shared" si="9"/>
        <v>1024653019.2800001</v>
      </c>
    </row>
    <row r="40" spans="1:12" ht="15">
      <c r="A40" s="34"/>
      <c r="B40" s="50" t="s">
        <v>26</v>
      </c>
      <c r="C40" s="42" t="s">
        <v>182</v>
      </c>
      <c r="D40" s="71">
        <v>0</v>
      </c>
      <c r="E40" s="71">
        <v>0</v>
      </c>
      <c r="F40" s="71">
        <f t="shared" ref="F40:F48" si="10">+D40+E40</f>
        <v>0</v>
      </c>
      <c r="G40" s="71">
        <v>0</v>
      </c>
      <c r="H40" s="71">
        <v>0</v>
      </c>
      <c r="I40" s="71">
        <f>+F40-G40</f>
        <v>0</v>
      </c>
    </row>
    <row r="41" spans="1:12" ht="15">
      <c r="A41" s="34"/>
      <c r="B41" s="50" t="s">
        <v>27</v>
      </c>
      <c r="C41" s="42" t="s">
        <v>183</v>
      </c>
      <c r="D41" s="71">
        <v>0</v>
      </c>
      <c r="E41" s="71">
        <v>0</v>
      </c>
      <c r="F41" s="71">
        <f t="shared" si="10"/>
        <v>0</v>
      </c>
      <c r="G41" s="71">
        <v>0</v>
      </c>
      <c r="H41" s="71">
        <v>0</v>
      </c>
      <c r="I41" s="71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71">
        <v>0</v>
      </c>
      <c r="E42" s="71">
        <v>0</v>
      </c>
      <c r="F42" s="71">
        <f t="shared" si="10"/>
        <v>0</v>
      </c>
      <c r="G42" s="71">
        <v>0</v>
      </c>
      <c r="H42" s="71">
        <v>0</v>
      </c>
      <c r="I42" s="71">
        <f t="shared" si="11"/>
        <v>0</v>
      </c>
    </row>
    <row r="43" spans="1:12" ht="15">
      <c r="A43" s="34"/>
      <c r="B43" s="50" t="s">
        <v>29</v>
      </c>
      <c r="C43" s="42" t="s">
        <v>185</v>
      </c>
      <c r="D43" s="71">
        <v>402000</v>
      </c>
      <c r="E43" s="71">
        <v>0</v>
      </c>
      <c r="F43" s="71">
        <f t="shared" si="10"/>
        <v>402000</v>
      </c>
      <c r="G43" s="71">
        <v>26257.49</v>
      </c>
      <c r="H43" s="71">
        <v>26257.49</v>
      </c>
      <c r="I43" s="71">
        <f t="shared" si="11"/>
        <v>375742.51</v>
      </c>
    </row>
    <row r="44" spans="1:12" ht="15">
      <c r="A44" s="34"/>
      <c r="B44" s="50" t="s">
        <v>30</v>
      </c>
      <c r="C44" s="42" t="s">
        <v>186</v>
      </c>
      <c r="D44" s="71">
        <f>1434995773.42-D117</f>
        <v>1270911857.4200001</v>
      </c>
      <c r="E44" s="71">
        <v>10944999.75</v>
      </c>
      <c r="F44" s="71">
        <f>+D44+E44</f>
        <v>1281856857.1700001</v>
      </c>
      <c r="G44" s="71">
        <v>257579580.40000001</v>
      </c>
      <c r="H44" s="71">
        <v>257579580.40000001</v>
      </c>
      <c r="I44" s="71">
        <f t="shared" si="11"/>
        <v>1024277276.7700001</v>
      </c>
      <c r="K44" s="64"/>
      <c r="L44" s="64"/>
    </row>
    <row r="45" spans="1:12" ht="15">
      <c r="A45" s="34"/>
      <c r="B45" s="50" t="s">
        <v>232</v>
      </c>
      <c r="C45" s="42" t="s">
        <v>187</v>
      </c>
      <c r="D45" s="71">
        <v>0</v>
      </c>
      <c r="E45" s="71">
        <v>0</v>
      </c>
      <c r="F45" s="71">
        <f t="shared" si="10"/>
        <v>0</v>
      </c>
      <c r="G45" s="71">
        <v>0</v>
      </c>
      <c r="H45" s="71">
        <v>0</v>
      </c>
      <c r="I45" s="71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71">
        <v>0</v>
      </c>
      <c r="E46" s="71">
        <v>0</v>
      </c>
      <c r="F46" s="71">
        <f t="shared" si="10"/>
        <v>0</v>
      </c>
      <c r="G46" s="71">
        <v>0</v>
      </c>
      <c r="H46" s="71">
        <v>0</v>
      </c>
      <c r="I46" s="71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71">
        <v>0</v>
      </c>
      <c r="E47" s="71">
        <v>0</v>
      </c>
      <c r="F47" s="71">
        <f t="shared" si="10"/>
        <v>0</v>
      </c>
      <c r="G47" s="71">
        <v>0</v>
      </c>
      <c r="H47" s="71">
        <v>0</v>
      </c>
      <c r="I47" s="71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71">
        <v>0</v>
      </c>
      <c r="E48" s="71">
        <v>0</v>
      </c>
      <c r="F48" s="71">
        <f t="shared" si="10"/>
        <v>0</v>
      </c>
      <c r="G48" s="71">
        <v>0</v>
      </c>
      <c r="H48" s="71">
        <v>0</v>
      </c>
      <c r="I48" s="71">
        <f t="shared" si="11"/>
        <v>0</v>
      </c>
    </row>
    <row r="49" spans="1:9" ht="15">
      <c r="A49" s="38"/>
      <c r="B49" s="43" t="s">
        <v>236</v>
      </c>
      <c r="C49" s="44"/>
      <c r="D49" s="199">
        <f>SUM(D50:D58)</f>
        <v>1624800.64</v>
      </c>
      <c r="E49" s="199">
        <f t="shared" ref="E49:I49" si="12">SUM(E50:E58)</f>
        <v>0</v>
      </c>
      <c r="F49" s="199">
        <f t="shared" si="12"/>
        <v>1624800.64</v>
      </c>
      <c r="G49" s="199">
        <f t="shared" si="12"/>
        <v>17757.689999999999</v>
      </c>
      <c r="H49" s="199">
        <f t="shared" si="12"/>
        <v>17757.689999999999</v>
      </c>
      <c r="I49" s="199">
        <f t="shared" si="12"/>
        <v>1607042.95</v>
      </c>
    </row>
    <row r="50" spans="1:9" ht="15">
      <c r="A50" s="34"/>
      <c r="B50" s="50" t="s">
        <v>84</v>
      </c>
      <c r="C50" s="42" t="s">
        <v>191</v>
      </c>
      <c r="D50" s="71">
        <v>1285600.6399999999</v>
      </c>
      <c r="E50" s="71">
        <v>-11100</v>
      </c>
      <c r="F50" s="71">
        <f t="shared" ref="F50:F58" si="13">+D50+E50</f>
        <v>1274500.6399999999</v>
      </c>
      <c r="G50" s="71">
        <v>6665.69</v>
      </c>
      <c r="H50" s="71">
        <v>6665.69</v>
      </c>
      <c r="I50" s="71">
        <f t="shared" si="11"/>
        <v>1267834.95</v>
      </c>
    </row>
    <row r="51" spans="1:9" ht="15">
      <c r="A51" s="34"/>
      <c r="B51" s="50" t="s">
        <v>85</v>
      </c>
      <c r="C51" s="42" t="s">
        <v>192</v>
      </c>
      <c r="D51" s="71">
        <v>0</v>
      </c>
      <c r="E51" s="71">
        <v>0</v>
      </c>
      <c r="F51" s="71">
        <f t="shared" si="13"/>
        <v>0</v>
      </c>
      <c r="G51" s="71">
        <v>0</v>
      </c>
      <c r="H51" s="71">
        <v>0</v>
      </c>
      <c r="I51" s="71">
        <f t="shared" si="11"/>
        <v>0</v>
      </c>
    </row>
    <row r="52" spans="1:9" ht="15">
      <c r="A52" s="34"/>
      <c r="B52" s="50" t="s">
        <v>86</v>
      </c>
      <c r="C52" s="45" t="s">
        <v>193</v>
      </c>
      <c r="D52" s="71">
        <v>0</v>
      </c>
      <c r="E52" s="71">
        <v>0</v>
      </c>
      <c r="F52" s="71">
        <f t="shared" si="13"/>
        <v>0</v>
      </c>
      <c r="G52" s="71">
        <v>0</v>
      </c>
      <c r="H52" s="71">
        <v>0</v>
      </c>
      <c r="I52" s="71">
        <f t="shared" si="11"/>
        <v>0</v>
      </c>
    </row>
    <row r="53" spans="1:9" ht="15">
      <c r="A53" s="34"/>
      <c r="B53" s="50" t="s">
        <v>237</v>
      </c>
      <c r="C53" s="42" t="s">
        <v>194</v>
      </c>
      <c r="D53" s="71">
        <v>0</v>
      </c>
      <c r="E53" s="71">
        <v>0</v>
      </c>
      <c r="F53" s="71">
        <f t="shared" si="13"/>
        <v>0</v>
      </c>
      <c r="G53" s="71">
        <v>0</v>
      </c>
      <c r="H53" s="71">
        <v>0</v>
      </c>
      <c r="I53" s="71">
        <f t="shared" si="11"/>
        <v>0</v>
      </c>
    </row>
    <row r="54" spans="1:9" ht="15">
      <c r="A54" s="34"/>
      <c r="B54" s="50" t="s">
        <v>238</v>
      </c>
      <c r="C54" s="42" t="s">
        <v>195</v>
      </c>
      <c r="D54" s="71">
        <v>0</v>
      </c>
      <c r="E54" s="71">
        <v>0</v>
      </c>
      <c r="F54" s="71">
        <f t="shared" si="13"/>
        <v>0</v>
      </c>
      <c r="G54" s="71">
        <v>0</v>
      </c>
      <c r="H54" s="71">
        <v>0</v>
      </c>
      <c r="I54" s="71">
        <f t="shared" si="11"/>
        <v>0</v>
      </c>
    </row>
    <row r="55" spans="1:9" ht="15">
      <c r="A55" s="34"/>
      <c r="B55" s="50" t="s">
        <v>239</v>
      </c>
      <c r="C55" s="42" t="s">
        <v>196</v>
      </c>
      <c r="D55" s="71">
        <v>100000</v>
      </c>
      <c r="E55" s="71">
        <v>11100</v>
      </c>
      <c r="F55" s="71">
        <f t="shared" si="13"/>
        <v>111100</v>
      </c>
      <c r="G55" s="71">
        <v>11092</v>
      </c>
      <c r="H55" s="71">
        <v>11092</v>
      </c>
      <c r="I55" s="71">
        <f t="shared" si="11"/>
        <v>100008</v>
      </c>
    </row>
    <row r="56" spans="1:9" ht="15">
      <c r="A56" s="34"/>
      <c r="B56" s="50" t="s">
        <v>240</v>
      </c>
      <c r="C56" s="42" t="s">
        <v>197</v>
      </c>
      <c r="D56" s="71">
        <v>0</v>
      </c>
      <c r="E56" s="71">
        <v>0</v>
      </c>
      <c r="F56" s="71">
        <f t="shared" si="13"/>
        <v>0</v>
      </c>
      <c r="G56" s="71">
        <v>0</v>
      </c>
      <c r="H56" s="71">
        <v>0</v>
      </c>
      <c r="I56" s="71">
        <f t="shared" si="11"/>
        <v>0</v>
      </c>
    </row>
    <row r="57" spans="1:9" ht="15">
      <c r="A57" s="34"/>
      <c r="B57" s="50" t="s">
        <v>241</v>
      </c>
      <c r="C57" s="42" t="s">
        <v>198</v>
      </c>
      <c r="D57" s="71">
        <v>0</v>
      </c>
      <c r="E57" s="71">
        <v>0</v>
      </c>
      <c r="F57" s="71">
        <f t="shared" si="13"/>
        <v>0</v>
      </c>
      <c r="G57" s="71">
        <v>0</v>
      </c>
      <c r="H57" s="71">
        <v>0</v>
      </c>
      <c r="I57" s="71">
        <f t="shared" si="11"/>
        <v>0</v>
      </c>
    </row>
    <row r="58" spans="1:9" ht="15">
      <c r="A58" s="34"/>
      <c r="B58" s="50" t="s">
        <v>242</v>
      </c>
      <c r="C58" s="42" t="s">
        <v>199</v>
      </c>
      <c r="D58" s="71">
        <v>239200</v>
      </c>
      <c r="E58" s="71">
        <v>0</v>
      </c>
      <c r="F58" s="71">
        <f t="shared" si="13"/>
        <v>239200</v>
      </c>
      <c r="G58" s="71">
        <v>0</v>
      </c>
      <c r="H58" s="71">
        <v>0</v>
      </c>
      <c r="I58" s="71">
        <f t="shared" si="11"/>
        <v>239200</v>
      </c>
    </row>
    <row r="59" spans="1:9" ht="15">
      <c r="A59" s="38"/>
      <c r="B59" s="43" t="s">
        <v>243</v>
      </c>
      <c r="C59" s="44"/>
      <c r="D59" s="199">
        <f>SUM(D60:D62)</f>
        <v>6078332</v>
      </c>
      <c r="E59" s="199">
        <f t="shared" ref="E59:I59" si="14">SUM(E60:E62)</f>
        <v>1139599.8600000001</v>
      </c>
      <c r="F59" s="199">
        <f t="shared" si="14"/>
        <v>7217931.8600000003</v>
      </c>
      <c r="G59" s="199">
        <f t="shared" si="14"/>
        <v>0</v>
      </c>
      <c r="H59" s="199">
        <f t="shared" si="14"/>
        <v>0</v>
      </c>
      <c r="I59" s="199">
        <f t="shared" si="14"/>
        <v>7217931.8600000003</v>
      </c>
    </row>
    <row r="60" spans="1:9" ht="15">
      <c r="A60" s="34"/>
      <c r="B60" s="50" t="s">
        <v>32</v>
      </c>
      <c r="C60" s="42" t="s">
        <v>200</v>
      </c>
      <c r="D60" s="71">
        <v>0</v>
      </c>
      <c r="E60" s="71">
        <v>0</v>
      </c>
      <c r="F60" s="71">
        <f>+D60+E60</f>
        <v>0</v>
      </c>
      <c r="G60" s="71">
        <v>0</v>
      </c>
      <c r="H60" s="71">
        <v>0</v>
      </c>
      <c r="I60" s="71">
        <f t="shared" si="11"/>
        <v>0</v>
      </c>
    </row>
    <row r="61" spans="1:9" ht="15">
      <c r="A61" s="34"/>
      <c r="B61" s="50" t="s">
        <v>33</v>
      </c>
      <c r="C61" s="42" t="s">
        <v>201</v>
      </c>
      <c r="D61" s="71">
        <v>6078332</v>
      </c>
      <c r="E61" s="71">
        <v>1139599.8600000001</v>
      </c>
      <c r="F61" s="71">
        <f>+D61+E61</f>
        <v>7217931.8600000003</v>
      </c>
      <c r="G61" s="71">
        <v>0</v>
      </c>
      <c r="H61" s="71">
        <v>0</v>
      </c>
      <c r="I61" s="71">
        <f t="shared" si="11"/>
        <v>7217931.8600000003</v>
      </c>
    </row>
    <row r="62" spans="1:9" ht="15">
      <c r="A62" s="34"/>
      <c r="B62" s="50" t="s">
        <v>90</v>
      </c>
      <c r="C62" s="42" t="s">
        <v>202</v>
      </c>
      <c r="D62" s="71">
        <v>0</v>
      </c>
      <c r="E62" s="71">
        <v>0</v>
      </c>
      <c r="F62" s="71">
        <f t="shared" ref="F62" si="15">+D62+E62</f>
        <v>0</v>
      </c>
      <c r="G62" s="71">
        <v>0</v>
      </c>
      <c r="H62" s="71">
        <v>0</v>
      </c>
      <c r="I62" s="71">
        <f t="shared" si="11"/>
        <v>0</v>
      </c>
    </row>
    <row r="63" spans="1:9" ht="15">
      <c r="A63" s="38"/>
      <c r="B63" s="43" t="s">
        <v>244</v>
      </c>
      <c r="C63" s="44"/>
      <c r="D63" s="199">
        <f>SUM(D64:D70)</f>
        <v>0</v>
      </c>
      <c r="E63" s="199">
        <f t="shared" ref="E63:I63" si="16">SUM(E64:E70)</f>
        <v>0</v>
      </c>
      <c r="F63" s="199">
        <f t="shared" si="16"/>
        <v>0</v>
      </c>
      <c r="G63" s="199">
        <f t="shared" si="16"/>
        <v>0</v>
      </c>
      <c r="H63" s="199">
        <f t="shared" si="16"/>
        <v>0</v>
      </c>
      <c r="I63" s="199">
        <f t="shared" si="16"/>
        <v>0</v>
      </c>
    </row>
    <row r="64" spans="1:9" ht="15">
      <c r="A64" s="34"/>
      <c r="B64" s="50" t="s">
        <v>35</v>
      </c>
      <c r="C64" s="42" t="s">
        <v>203</v>
      </c>
      <c r="D64" s="71">
        <v>0</v>
      </c>
      <c r="E64" s="71">
        <v>0</v>
      </c>
      <c r="F64" s="71">
        <f>+D64+E64</f>
        <v>0</v>
      </c>
      <c r="G64" s="71">
        <v>0</v>
      </c>
      <c r="H64" s="71">
        <v>0</v>
      </c>
      <c r="I64" s="71">
        <f t="shared" si="11"/>
        <v>0</v>
      </c>
    </row>
    <row r="65" spans="1:9" ht="15">
      <c r="A65" s="34"/>
      <c r="B65" s="50" t="s">
        <v>36</v>
      </c>
      <c r="C65" s="42" t="s">
        <v>204</v>
      </c>
      <c r="D65" s="71">
        <v>0</v>
      </c>
      <c r="E65" s="71">
        <v>0</v>
      </c>
      <c r="F65" s="71">
        <f t="shared" ref="F65:F70" si="17">+D65+E65</f>
        <v>0</v>
      </c>
      <c r="G65" s="71">
        <v>0</v>
      </c>
      <c r="H65" s="71">
        <v>0</v>
      </c>
      <c r="I65" s="71">
        <f t="shared" si="11"/>
        <v>0</v>
      </c>
    </row>
    <row r="66" spans="1:9" ht="15">
      <c r="A66" s="34"/>
      <c r="B66" s="50" t="s">
        <v>37</v>
      </c>
      <c r="C66" s="42" t="s">
        <v>205</v>
      </c>
      <c r="D66" s="71">
        <v>0</v>
      </c>
      <c r="E66" s="71">
        <v>0</v>
      </c>
      <c r="F66" s="71">
        <f t="shared" si="17"/>
        <v>0</v>
      </c>
      <c r="G66" s="71">
        <v>0</v>
      </c>
      <c r="H66" s="71">
        <v>0</v>
      </c>
      <c r="I66" s="71">
        <f t="shared" si="11"/>
        <v>0</v>
      </c>
    </row>
    <row r="67" spans="1:9" ht="15">
      <c r="A67" s="34"/>
      <c r="B67" s="50" t="s">
        <v>38</v>
      </c>
      <c r="C67" s="42" t="s">
        <v>206</v>
      </c>
      <c r="D67" s="71">
        <v>0</v>
      </c>
      <c r="E67" s="71">
        <v>0</v>
      </c>
      <c r="F67" s="71">
        <f t="shared" si="17"/>
        <v>0</v>
      </c>
      <c r="G67" s="71">
        <v>0</v>
      </c>
      <c r="H67" s="71">
        <v>0</v>
      </c>
      <c r="I67" s="71">
        <f t="shared" si="11"/>
        <v>0</v>
      </c>
    </row>
    <row r="68" spans="1:9" ht="15">
      <c r="A68" s="34"/>
      <c r="B68" s="50" t="s">
        <v>245</v>
      </c>
      <c r="C68" s="42" t="s">
        <v>207</v>
      </c>
      <c r="D68" s="71">
        <v>0</v>
      </c>
      <c r="E68" s="71">
        <v>0</v>
      </c>
      <c r="F68" s="71">
        <f t="shared" si="17"/>
        <v>0</v>
      </c>
      <c r="G68" s="71">
        <v>0</v>
      </c>
      <c r="H68" s="71">
        <v>0</v>
      </c>
      <c r="I68" s="71">
        <f t="shared" si="11"/>
        <v>0</v>
      </c>
    </row>
    <row r="69" spans="1:9" ht="15">
      <c r="A69" s="34"/>
      <c r="B69" s="50" t="s">
        <v>246</v>
      </c>
      <c r="C69" s="42" t="s">
        <v>208</v>
      </c>
      <c r="D69" s="71">
        <v>0</v>
      </c>
      <c r="E69" s="71">
        <v>0</v>
      </c>
      <c r="F69" s="71">
        <f t="shared" si="17"/>
        <v>0</v>
      </c>
      <c r="G69" s="71">
        <v>0</v>
      </c>
      <c r="H69" s="71">
        <v>0</v>
      </c>
      <c r="I69" s="71">
        <f t="shared" si="11"/>
        <v>0</v>
      </c>
    </row>
    <row r="70" spans="1:9" ht="15">
      <c r="A70" s="34"/>
      <c r="B70" s="50" t="s">
        <v>247</v>
      </c>
      <c r="C70" s="42" t="s">
        <v>209</v>
      </c>
      <c r="D70" s="71">
        <v>0</v>
      </c>
      <c r="E70" s="71">
        <v>0</v>
      </c>
      <c r="F70" s="71">
        <f t="shared" si="17"/>
        <v>0</v>
      </c>
      <c r="G70" s="71">
        <v>0</v>
      </c>
      <c r="H70" s="71">
        <v>0</v>
      </c>
      <c r="I70" s="71">
        <f t="shared" si="11"/>
        <v>0</v>
      </c>
    </row>
    <row r="71" spans="1:9" ht="15">
      <c r="A71" s="38"/>
      <c r="B71" s="43" t="s">
        <v>248</v>
      </c>
      <c r="C71" s="44"/>
      <c r="D71" s="199">
        <f>SUM(D72:D74)</f>
        <v>0</v>
      </c>
      <c r="E71" s="199">
        <f t="shared" ref="E71:I71" si="18">SUM(E72:E74)</f>
        <v>0</v>
      </c>
      <c r="F71" s="199">
        <f t="shared" si="18"/>
        <v>0</v>
      </c>
      <c r="G71" s="199">
        <f t="shared" si="18"/>
        <v>0</v>
      </c>
      <c r="H71" s="199">
        <f t="shared" si="18"/>
        <v>0</v>
      </c>
      <c r="I71" s="199">
        <f t="shared" si="18"/>
        <v>0</v>
      </c>
    </row>
    <row r="72" spans="1:9" ht="15">
      <c r="A72" s="34"/>
      <c r="B72" s="50" t="s">
        <v>103</v>
      </c>
      <c r="C72" s="42" t="s">
        <v>210</v>
      </c>
      <c r="D72" s="71">
        <v>0</v>
      </c>
      <c r="E72" s="71">
        <v>0</v>
      </c>
      <c r="F72" s="71">
        <f>+D72+E72</f>
        <v>0</v>
      </c>
      <c r="G72" s="71">
        <v>0</v>
      </c>
      <c r="H72" s="71">
        <v>0</v>
      </c>
      <c r="I72" s="71">
        <f t="shared" si="11"/>
        <v>0</v>
      </c>
    </row>
    <row r="73" spans="1:9" ht="15">
      <c r="A73" s="34"/>
      <c r="B73" s="50" t="s">
        <v>104</v>
      </c>
      <c r="C73" s="42" t="s">
        <v>211</v>
      </c>
      <c r="D73" s="71">
        <v>0</v>
      </c>
      <c r="E73" s="71">
        <v>0</v>
      </c>
      <c r="F73" s="71">
        <f t="shared" ref="F73:F74" si="19">+D73+E73</f>
        <v>0</v>
      </c>
      <c r="G73" s="71">
        <v>0</v>
      </c>
      <c r="H73" s="71">
        <v>0</v>
      </c>
      <c r="I73" s="71">
        <f t="shared" si="11"/>
        <v>0</v>
      </c>
    </row>
    <row r="74" spans="1:9" ht="15">
      <c r="A74" s="34"/>
      <c r="B74" s="50" t="s">
        <v>105</v>
      </c>
      <c r="C74" s="42" t="s">
        <v>212</v>
      </c>
      <c r="D74" s="71">
        <v>0</v>
      </c>
      <c r="E74" s="71">
        <v>0</v>
      </c>
      <c r="F74" s="71">
        <f t="shared" si="19"/>
        <v>0</v>
      </c>
      <c r="G74" s="71">
        <v>0</v>
      </c>
      <c r="H74" s="71">
        <v>0</v>
      </c>
      <c r="I74" s="71">
        <f t="shared" si="11"/>
        <v>0</v>
      </c>
    </row>
    <row r="75" spans="1:9" ht="15">
      <c r="A75" s="38"/>
      <c r="B75" s="43" t="s">
        <v>249</v>
      </c>
      <c r="C75" s="44"/>
      <c r="D75" s="199">
        <f>SUM(D76:D82)</f>
        <v>0</v>
      </c>
      <c r="E75" s="199">
        <f t="shared" ref="E75:I75" si="20">SUM(E76:E82)</f>
        <v>0</v>
      </c>
      <c r="F75" s="199">
        <f t="shared" si="20"/>
        <v>0</v>
      </c>
      <c r="G75" s="199">
        <f t="shared" si="20"/>
        <v>0</v>
      </c>
      <c r="H75" s="199">
        <f t="shared" si="20"/>
        <v>0</v>
      </c>
      <c r="I75" s="199">
        <f t="shared" si="20"/>
        <v>0</v>
      </c>
    </row>
    <row r="76" spans="1:9" ht="15">
      <c r="A76" s="34"/>
      <c r="B76" s="50" t="s">
        <v>250</v>
      </c>
      <c r="C76" s="42" t="s">
        <v>213</v>
      </c>
      <c r="D76" s="71">
        <v>0</v>
      </c>
      <c r="E76" s="71">
        <v>0</v>
      </c>
      <c r="F76" s="71">
        <f>+D76+E76</f>
        <v>0</v>
      </c>
      <c r="G76" s="71">
        <v>0</v>
      </c>
      <c r="H76" s="71">
        <v>0</v>
      </c>
      <c r="I76" s="71">
        <f t="shared" si="11"/>
        <v>0</v>
      </c>
    </row>
    <row r="77" spans="1:9" ht="15">
      <c r="A77" s="34"/>
      <c r="B77" s="50" t="s">
        <v>251</v>
      </c>
      <c r="C77" s="42" t="s">
        <v>214</v>
      </c>
      <c r="D77" s="71">
        <v>0</v>
      </c>
      <c r="E77" s="71">
        <v>0</v>
      </c>
      <c r="F77" s="71">
        <f t="shared" ref="F77:F82" si="21">+D77+E77</f>
        <v>0</v>
      </c>
      <c r="G77" s="71">
        <v>0</v>
      </c>
      <c r="H77" s="71">
        <v>0</v>
      </c>
      <c r="I77" s="71">
        <f t="shared" si="11"/>
        <v>0</v>
      </c>
    </row>
    <row r="78" spans="1:9" ht="15">
      <c r="A78" s="34"/>
      <c r="B78" s="50" t="s">
        <v>252</v>
      </c>
      <c r="C78" s="42" t="s">
        <v>215</v>
      </c>
      <c r="D78" s="71">
        <v>0</v>
      </c>
      <c r="E78" s="71">
        <v>0</v>
      </c>
      <c r="F78" s="71">
        <f t="shared" si="21"/>
        <v>0</v>
      </c>
      <c r="G78" s="71">
        <v>0</v>
      </c>
      <c r="H78" s="71">
        <v>0</v>
      </c>
      <c r="I78" s="71">
        <f t="shared" si="11"/>
        <v>0</v>
      </c>
    </row>
    <row r="79" spans="1:9" ht="15">
      <c r="A79" s="34"/>
      <c r="B79" s="50" t="s">
        <v>253</v>
      </c>
      <c r="C79" s="42" t="s">
        <v>216</v>
      </c>
      <c r="D79" s="71">
        <v>0</v>
      </c>
      <c r="E79" s="71">
        <v>0</v>
      </c>
      <c r="F79" s="71">
        <f t="shared" si="21"/>
        <v>0</v>
      </c>
      <c r="G79" s="71">
        <v>0</v>
      </c>
      <c r="H79" s="71">
        <v>0</v>
      </c>
      <c r="I79" s="71">
        <f t="shared" si="11"/>
        <v>0</v>
      </c>
    </row>
    <row r="80" spans="1:9" ht="15">
      <c r="A80" s="34"/>
      <c r="B80" s="50" t="s">
        <v>254</v>
      </c>
      <c r="C80" s="42" t="s">
        <v>217</v>
      </c>
      <c r="D80" s="71">
        <v>0</v>
      </c>
      <c r="E80" s="71">
        <v>0</v>
      </c>
      <c r="F80" s="71">
        <f t="shared" si="21"/>
        <v>0</v>
      </c>
      <c r="G80" s="71">
        <v>0</v>
      </c>
      <c r="H80" s="71">
        <v>0</v>
      </c>
      <c r="I80" s="71">
        <f t="shared" si="11"/>
        <v>0</v>
      </c>
    </row>
    <row r="81" spans="1:9" ht="15">
      <c r="A81" s="34"/>
      <c r="B81" s="50" t="s">
        <v>255</v>
      </c>
      <c r="C81" s="42" t="s">
        <v>218</v>
      </c>
      <c r="D81" s="71">
        <v>0</v>
      </c>
      <c r="E81" s="71">
        <v>0</v>
      </c>
      <c r="F81" s="71">
        <f t="shared" si="21"/>
        <v>0</v>
      </c>
      <c r="G81" s="71">
        <v>0</v>
      </c>
      <c r="H81" s="71">
        <v>0</v>
      </c>
      <c r="I81" s="71">
        <f t="shared" si="11"/>
        <v>0</v>
      </c>
    </row>
    <row r="82" spans="1:9" ht="15">
      <c r="A82" s="34"/>
      <c r="B82" s="51" t="s">
        <v>256</v>
      </c>
      <c r="C82" s="46" t="s">
        <v>219</v>
      </c>
      <c r="D82" s="71">
        <v>0</v>
      </c>
      <c r="E82" s="71">
        <v>0</v>
      </c>
      <c r="F82" s="71">
        <f t="shared" si="21"/>
        <v>0</v>
      </c>
      <c r="G82" s="71">
        <v>0</v>
      </c>
      <c r="H82" s="71">
        <v>0</v>
      </c>
      <c r="I82" s="71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164083916</v>
      </c>
      <c r="E83" s="37">
        <f t="shared" ref="E83:I83" si="22">+E84+E92+E102+E112+E122+E132+E136+E144+E148</f>
        <v>0</v>
      </c>
      <c r="F83" s="37">
        <f t="shared" si="22"/>
        <v>164083916</v>
      </c>
      <c r="G83" s="37">
        <f t="shared" si="22"/>
        <v>0</v>
      </c>
      <c r="H83" s="37">
        <f t="shared" si="22"/>
        <v>0</v>
      </c>
      <c r="I83" s="37">
        <f t="shared" si="22"/>
        <v>164083916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71">
        <v>0</v>
      </c>
      <c r="E85" s="71">
        <v>0</v>
      </c>
      <c r="F85" s="71">
        <f>+D85+E85</f>
        <v>0</v>
      </c>
      <c r="G85" s="71">
        <v>0</v>
      </c>
      <c r="H85" s="71">
        <v>0</v>
      </c>
      <c r="I85" s="71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71">
        <v>0</v>
      </c>
      <c r="E86" s="71">
        <v>0</v>
      </c>
      <c r="F86" s="71">
        <f t="shared" ref="F86:F137" si="25">+D86+E86</f>
        <v>0</v>
      </c>
      <c r="G86" s="71">
        <v>0</v>
      </c>
      <c r="H86" s="71">
        <v>0</v>
      </c>
      <c r="I86" s="71">
        <f t="shared" si="24"/>
        <v>0</v>
      </c>
    </row>
    <row r="87" spans="1:9" ht="15">
      <c r="A87" s="34"/>
      <c r="B87" s="50" t="s">
        <v>8</v>
      </c>
      <c r="C87" s="42" t="s">
        <v>159</v>
      </c>
      <c r="D87" s="71">
        <v>0</v>
      </c>
      <c r="E87" s="71">
        <v>0</v>
      </c>
      <c r="F87" s="71">
        <f t="shared" si="25"/>
        <v>0</v>
      </c>
      <c r="G87" s="71">
        <v>0</v>
      </c>
      <c r="H87" s="71">
        <v>0</v>
      </c>
      <c r="I87" s="71">
        <f t="shared" si="24"/>
        <v>0</v>
      </c>
    </row>
    <row r="88" spans="1:9" ht="15">
      <c r="A88" s="34"/>
      <c r="B88" s="50" t="s">
        <v>9</v>
      </c>
      <c r="C88" s="42" t="s">
        <v>160</v>
      </c>
      <c r="D88" s="71">
        <v>0</v>
      </c>
      <c r="E88" s="71">
        <v>0</v>
      </c>
      <c r="F88" s="71">
        <f t="shared" si="25"/>
        <v>0</v>
      </c>
      <c r="G88" s="71">
        <v>0</v>
      </c>
      <c r="H88" s="71">
        <v>0</v>
      </c>
      <c r="I88" s="71">
        <f t="shared" si="24"/>
        <v>0</v>
      </c>
    </row>
    <row r="89" spans="1:9" ht="15">
      <c r="A89" s="34"/>
      <c r="B89" s="50" t="s">
        <v>10</v>
      </c>
      <c r="C89" s="42" t="s">
        <v>161</v>
      </c>
      <c r="D89" s="71">
        <v>0</v>
      </c>
      <c r="E89" s="71">
        <v>0</v>
      </c>
      <c r="F89" s="71">
        <f t="shared" si="25"/>
        <v>0</v>
      </c>
      <c r="G89" s="71">
        <v>0</v>
      </c>
      <c r="H89" s="71">
        <v>0</v>
      </c>
      <c r="I89" s="71">
        <f t="shared" si="24"/>
        <v>0</v>
      </c>
    </row>
    <row r="90" spans="1:9" ht="15">
      <c r="A90" s="34"/>
      <c r="B90" s="50" t="s">
        <v>11</v>
      </c>
      <c r="C90" s="42" t="s">
        <v>162</v>
      </c>
      <c r="D90" s="71">
        <v>0</v>
      </c>
      <c r="E90" s="71">
        <v>0</v>
      </c>
      <c r="F90" s="71">
        <f t="shared" si="25"/>
        <v>0</v>
      </c>
      <c r="G90" s="71">
        <v>0</v>
      </c>
      <c r="H90" s="71">
        <v>0</v>
      </c>
      <c r="I90" s="71">
        <f t="shared" si="24"/>
        <v>0</v>
      </c>
    </row>
    <row r="91" spans="1:9" ht="15">
      <c r="A91" s="34"/>
      <c r="B91" s="50" t="s">
        <v>12</v>
      </c>
      <c r="C91" s="42" t="s">
        <v>163</v>
      </c>
      <c r="D91" s="71">
        <v>0</v>
      </c>
      <c r="E91" s="71">
        <v>0</v>
      </c>
      <c r="F91" s="71">
        <f t="shared" si="25"/>
        <v>0</v>
      </c>
      <c r="G91" s="71">
        <v>0</v>
      </c>
      <c r="H91" s="71">
        <v>0</v>
      </c>
      <c r="I91" s="71">
        <f t="shared" si="24"/>
        <v>0</v>
      </c>
    </row>
    <row r="92" spans="1:9" ht="15">
      <c r="A92" s="38"/>
      <c r="B92" s="43" t="s">
        <v>229</v>
      </c>
      <c r="C92" s="44"/>
      <c r="D92" s="199">
        <f>SUM(D93:D101)</f>
        <v>0</v>
      </c>
      <c r="E92" s="199">
        <f t="shared" ref="E92:I92" si="26">SUM(E93:E101)</f>
        <v>0</v>
      </c>
      <c r="F92" s="199">
        <f t="shared" si="26"/>
        <v>0</v>
      </c>
      <c r="G92" s="199">
        <f t="shared" si="26"/>
        <v>0</v>
      </c>
      <c r="H92" s="199">
        <f t="shared" si="26"/>
        <v>0</v>
      </c>
      <c r="I92" s="199">
        <f t="shared" si="26"/>
        <v>0</v>
      </c>
    </row>
    <row r="93" spans="1:9" ht="15">
      <c r="A93" s="34"/>
      <c r="B93" s="50" t="s">
        <v>13</v>
      </c>
      <c r="C93" s="42" t="s">
        <v>164</v>
      </c>
      <c r="D93" s="71">
        <v>0</v>
      </c>
      <c r="E93" s="71">
        <v>0</v>
      </c>
      <c r="F93" s="71">
        <f t="shared" si="25"/>
        <v>0</v>
      </c>
      <c r="G93" s="71">
        <v>0</v>
      </c>
      <c r="H93" s="71">
        <v>0</v>
      </c>
      <c r="I93" s="71">
        <f t="shared" si="24"/>
        <v>0</v>
      </c>
    </row>
    <row r="94" spans="1:9" ht="15">
      <c r="A94" s="34"/>
      <c r="B94" s="50" t="s">
        <v>14</v>
      </c>
      <c r="C94" s="42" t="s">
        <v>165</v>
      </c>
      <c r="D94" s="71">
        <v>0</v>
      </c>
      <c r="E94" s="71">
        <v>0</v>
      </c>
      <c r="F94" s="71">
        <f t="shared" si="25"/>
        <v>0</v>
      </c>
      <c r="G94" s="71">
        <v>0</v>
      </c>
      <c r="H94" s="71">
        <v>0</v>
      </c>
      <c r="I94" s="71">
        <f t="shared" si="24"/>
        <v>0</v>
      </c>
    </row>
    <row r="95" spans="1:9" ht="15">
      <c r="A95" s="34"/>
      <c r="B95" s="50" t="s">
        <v>15</v>
      </c>
      <c r="C95" s="42" t="s">
        <v>166</v>
      </c>
      <c r="D95" s="71">
        <v>0</v>
      </c>
      <c r="E95" s="71">
        <v>0</v>
      </c>
      <c r="F95" s="71">
        <f t="shared" si="25"/>
        <v>0</v>
      </c>
      <c r="G95" s="71">
        <v>0</v>
      </c>
      <c r="H95" s="71">
        <v>0</v>
      </c>
      <c r="I95" s="71">
        <f t="shared" si="24"/>
        <v>0</v>
      </c>
    </row>
    <row r="96" spans="1:9" ht="15">
      <c r="A96" s="34"/>
      <c r="B96" s="50" t="s">
        <v>16</v>
      </c>
      <c r="C96" s="42" t="s">
        <v>167</v>
      </c>
      <c r="D96" s="71">
        <v>0</v>
      </c>
      <c r="E96" s="71">
        <v>0</v>
      </c>
      <c r="F96" s="71">
        <f t="shared" si="25"/>
        <v>0</v>
      </c>
      <c r="G96" s="71">
        <v>0</v>
      </c>
      <c r="H96" s="71">
        <v>0</v>
      </c>
      <c r="I96" s="71">
        <f t="shared" si="24"/>
        <v>0</v>
      </c>
    </row>
    <row r="97" spans="1:9" ht="15">
      <c r="A97" s="34"/>
      <c r="B97" s="50" t="s">
        <v>17</v>
      </c>
      <c r="C97" s="42" t="s">
        <v>168</v>
      </c>
      <c r="D97" s="71">
        <v>0</v>
      </c>
      <c r="E97" s="71">
        <v>0</v>
      </c>
      <c r="F97" s="71">
        <f t="shared" si="25"/>
        <v>0</v>
      </c>
      <c r="G97" s="71">
        <v>0</v>
      </c>
      <c r="H97" s="71">
        <v>0</v>
      </c>
      <c r="I97" s="71">
        <f t="shared" si="24"/>
        <v>0</v>
      </c>
    </row>
    <row r="98" spans="1:9" ht="15">
      <c r="A98" s="34"/>
      <c r="B98" s="50" t="s">
        <v>18</v>
      </c>
      <c r="C98" s="42" t="s">
        <v>169</v>
      </c>
      <c r="D98" s="71">
        <v>0</v>
      </c>
      <c r="E98" s="71">
        <v>0</v>
      </c>
      <c r="F98" s="71">
        <f t="shared" si="25"/>
        <v>0</v>
      </c>
      <c r="G98" s="71">
        <v>0</v>
      </c>
      <c r="H98" s="71">
        <v>0</v>
      </c>
      <c r="I98" s="71">
        <f t="shared" si="24"/>
        <v>0</v>
      </c>
    </row>
    <row r="99" spans="1:9" ht="15">
      <c r="A99" s="34"/>
      <c r="B99" s="50" t="s">
        <v>61</v>
      </c>
      <c r="C99" s="42" t="s">
        <v>170</v>
      </c>
      <c r="D99" s="71">
        <v>0</v>
      </c>
      <c r="E99" s="71">
        <v>0</v>
      </c>
      <c r="F99" s="71">
        <f t="shared" si="25"/>
        <v>0</v>
      </c>
      <c r="G99" s="71">
        <v>0</v>
      </c>
      <c r="H99" s="71">
        <v>0</v>
      </c>
      <c r="I99" s="71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71">
        <v>0</v>
      </c>
      <c r="E100" s="71">
        <v>0</v>
      </c>
      <c r="F100" s="71">
        <f t="shared" si="25"/>
        <v>0</v>
      </c>
      <c r="G100" s="71">
        <v>0</v>
      </c>
      <c r="H100" s="71">
        <v>0</v>
      </c>
      <c r="I100" s="71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71">
        <v>0</v>
      </c>
      <c r="E101" s="71">
        <v>0</v>
      </c>
      <c r="F101" s="71">
        <f t="shared" si="25"/>
        <v>0</v>
      </c>
      <c r="G101" s="71">
        <v>0</v>
      </c>
      <c r="H101" s="71">
        <v>0</v>
      </c>
      <c r="I101" s="71">
        <f t="shared" si="24"/>
        <v>0</v>
      </c>
    </row>
    <row r="102" spans="1:9" ht="15">
      <c r="A102" s="38"/>
      <c r="B102" s="43" t="s">
        <v>230</v>
      </c>
      <c r="C102" s="44"/>
      <c r="D102" s="199">
        <f>SUM(D103:D111)</f>
        <v>0</v>
      </c>
      <c r="E102" s="199">
        <f t="shared" ref="E102:I102" si="27">SUM(E103:E111)</f>
        <v>0</v>
      </c>
      <c r="F102" s="199">
        <f t="shared" si="27"/>
        <v>0</v>
      </c>
      <c r="G102" s="199">
        <f t="shared" si="27"/>
        <v>0</v>
      </c>
      <c r="H102" s="199">
        <f t="shared" si="27"/>
        <v>0</v>
      </c>
      <c r="I102" s="199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71">
        <v>0</v>
      </c>
      <c r="E103" s="71">
        <v>0</v>
      </c>
      <c r="F103" s="71">
        <f t="shared" si="25"/>
        <v>0</v>
      </c>
      <c r="G103" s="71">
        <v>0</v>
      </c>
      <c r="H103" s="71">
        <v>0</v>
      </c>
      <c r="I103" s="71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71">
        <v>0</v>
      </c>
      <c r="E104" s="71">
        <v>0</v>
      </c>
      <c r="F104" s="71">
        <f t="shared" si="25"/>
        <v>0</v>
      </c>
      <c r="G104" s="71">
        <v>0</v>
      </c>
      <c r="H104" s="71">
        <v>0</v>
      </c>
      <c r="I104" s="71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71">
        <v>0</v>
      </c>
      <c r="E105" s="71">
        <v>0</v>
      </c>
      <c r="F105" s="71">
        <f t="shared" si="25"/>
        <v>0</v>
      </c>
      <c r="G105" s="71">
        <v>0</v>
      </c>
      <c r="H105" s="71">
        <v>0</v>
      </c>
      <c r="I105" s="71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71">
        <v>0</v>
      </c>
      <c r="E106" s="71">
        <v>0</v>
      </c>
      <c r="F106" s="71">
        <f t="shared" si="25"/>
        <v>0</v>
      </c>
      <c r="G106" s="71">
        <v>0</v>
      </c>
      <c r="H106" s="71">
        <v>0</v>
      </c>
      <c r="I106" s="71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71">
        <v>0</v>
      </c>
      <c r="E107" s="71">
        <v>0</v>
      </c>
      <c r="F107" s="71">
        <f t="shared" si="25"/>
        <v>0</v>
      </c>
      <c r="G107" s="71">
        <v>0</v>
      </c>
      <c r="H107" s="71">
        <v>0</v>
      </c>
      <c r="I107" s="71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71">
        <v>0</v>
      </c>
      <c r="E108" s="71">
        <v>0</v>
      </c>
      <c r="F108" s="71">
        <f t="shared" si="25"/>
        <v>0</v>
      </c>
      <c r="G108" s="71">
        <v>0</v>
      </c>
      <c r="H108" s="71">
        <v>0</v>
      </c>
      <c r="I108" s="71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71">
        <v>0</v>
      </c>
      <c r="E109" s="71">
        <v>0</v>
      </c>
      <c r="F109" s="71">
        <f t="shared" si="25"/>
        <v>0</v>
      </c>
      <c r="G109" s="71">
        <v>0</v>
      </c>
      <c r="H109" s="71">
        <v>0</v>
      </c>
      <c r="I109" s="71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71">
        <v>0</v>
      </c>
      <c r="E110" s="71">
        <v>0</v>
      </c>
      <c r="F110" s="71">
        <f t="shared" si="25"/>
        <v>0</v>
      </c>
      <c r="G110" s="71">
        <v>0</v>
      </c>
      <c r="H110" s="71">
        <v>0</v>
      </c>
      <c r="I110" s="71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71">
        <v>0</v>
      </c>
      <c r="E111" s="71">
        <v>0</v>
      </c>
      <c r="F111" s="71">
        <f t="shared" si="25"/>
        <v>0</v>
      </c>
      <c r="G111" s="71">
        <v>0</v>
      </c>
      <c r="H111" s="71">
        <v>0</v>
      </c>
      <c r="I111" s="71">
        <f t="shared" si="24"/>
        <v>0</v>
      </c>
    </row>
    <row r="112" spans="1:9" ht="15">
      <c r="A112" s="38"/>
      <c r="B112" s="43" t="s">
        <v>231</v>
      </c>
      <c r="C112" s="44"/>
      <c r="D112" s="199">
        <f>SUM(D113:D121)</f>
        <v>164083916</v>
      </c>
      <c r="E112" s="199">
        <f t="shared" ref="E112:H112" si="28">SUM(E113:E121)</f>
        <v>0</v>
      </c>
      <c r="F112" s="199">
        <f t="shared" si="28"/>
        <v>164083916</v>
      </c>
      <c r="G112" s="199">
        <f t="shared" si="28"/>
        <v>0</v>
      </c>
      <c r="H112" s="199">
        <f t="shared" si="28"/>
        <v>0</v>
      </c>
      <c r="I112" s="199">
        <f>SUM(I113:I121)</f>
        <v>164083916</v>
      </c>
    </row>
    <row r="113" spans="1:9" ht="15">
      <c r="A113" s="34"/>
      <c r="B113" s="50" t="s">
        <v>26</v>
      </c>
      <c r="C113" s="42" t="s">
        <v>182</v>
      </c>
      <c r="D113" s="71">
        <v>0</v>
      </c>
      <c r="E113" s="71">
        <v>0</v>
      </c>
      <c r="F113" s="71">
        <f t="shared" si="25"/>
        <v>0</v>
      </c>
      <c r="G113" s="71">
        <v>0</v>
      </c>
      <c r="H113" s="71">
        <v>0</v>
      </c>
      <c r="I113" s="71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71">
        <v>0</v>
      </c>
      <c r="E114" s="71">
        <v>0</v>
      </c>
      <c r="F114" s="71">
        <f t="shared" si="25"/>
        <v>0</v>
      </c>
      <c r="G114" s="71">
        <v>0</v>
      </c>
      <c r="H114" s="71">
        <v>0</v>
      </c>
      <c r="I114" s="71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71">
        <v>0</v>
      </c>
      <c r="E115" s="71">
        <v>0</v>
      </c>
      <c r="F115" s="71">
        <f t="shared" si="25"/>
        <v>0</v>
      </c>
      <c r="G115" s="71">
        <v>0</v>
      </c>
      <c r="H115" s="71">
        <v>0</v>
      </c>
      <c r="I115" s="71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71">
        <v>0</v>
      </c>
      <c r="E116" s="71">
        <v>0</v>
      </c>
      <c r="F116" s="71">
        <f t="shared" si="25"/>
        <v>0</v>
      </c>
      <c r="G116" s="71">
        <v>0</v>
      </c>
      <c r="H116" s="71">
        <v>0</v>
      </c>
      <c r="I116" s="71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71">
        <v>164083916</v>
      </c>
      <c r="E117" s="71">
        <v>0</v>
      </c>
      <c r="F117" s="71">
        <f t="shared" si="25"/>
        <v>164083916</v>
      </c>
      <c r="G117" s="71">
        <v>0</v>
      </c>
      <c r="H117" s="71">
        <v>0</v>
      </c>
      <c r="I117" s="71">
        <f t="shared" si="24"/>
        <v>164083916</v>
      </c>
    </row>
    <row r="118" spans="1:9" ht="15">
      <c r="A118" s="34"/>
      <c r="B118" s="50" t="s">
        <v>232</v>
      </c>
      <c r="C118" s="42" t="s">
        <v>187</v>
      </c>
      <c r="D118" s="71">
        <v>0</v>
      </c>
      <c r="E118" s="71">
        <v>0</v>
      </c>
      <c r="F118" s="71">
        <f t="shared" si="25"/>
        <v>0</v>
      </c>
      <c r="G118" s="71">
        <v>0</v>
      </c>
      <c r="H118" s="71">
        <v>0</v>
      </c>
      <c r="I118" s="71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71">
        <v>0</v>
      </c>
      <c r="E119" s="71">
        <v>0</v>
      </c>
      <c r="F119" s="71">
        <f t="shared" si="25"/>
        <v>0</v>
      </c>
      <c r="G119" s="71">
        <v>0</v>
      </c>
      <c r="H119" s="71">
        <v>0</v>
      </c>
      <c r="I119" s="71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71">
        <v>0</v>
      </c>
      <c r="E120" s="71">
        <v>0</v>
      </c>
      <c r="F120" s="71">
        <f t="shared" si="25"/>
        <v>0</v>
      </c>
      <c r="G120" s="71">
        <v>0</v>
      </c>
      <c r="H120" s="71">
        <v>0</v>
      </c>
      <c r="I120" s="71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71">
        <v>0</v>
      </c>
      <c r="E121" s="71">
        <v>0</v>
      </c>
      <c r="F121" s="71">
        <f t="shared" si="25"/>
        <v>0</v>
      </c>
      <c r="G121" s="71">
        <v>0</v>
      </c>
      <c r="H121" s="71">
        <v>0</v>
      </c>
      <c r="I121" s="71">
        <f t="shared" si="24"/>
        <v>0</v>
      </c>
    </row>
    <row r="122" spans="1:9" ht="15">
      <c r="A122" s="38"/>
      <c r="B122" s="43" t="s">
        <v>236</v>
      </c>
      <c r="C122" s="44"/>
      <c r="D122" s="199">
        <f>SUM(D123:D131)</f>
        <v>0</v>
      </c>
      <c r="E122" s="199">
        <f t="shared" ref="E122:I122" si="29">SUM(E123:E131)</f>
        <v>0</v>
      </c>
      <c r="F122" s="199">
        <f t="shared" si="29"/>
        <v>0</v>
      </c>
      <c r="G122" s="199">
        <f t="shared" si="29"/>
        <v>0</v>
      </c>
      <c r="H122" s="199">
        <f t="shared" si="29"/>
        <v>0</v>
      </c>
      <c r="I122" s="199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71">
        <v>0</v>
      </c>
      <c r="E123" s="71">
        <v>0</v>
      </c>
      <c r="F123" s="71">
        <f t="shared" si="25"/>
        <v>0</v>
      </c>
      <c r="G123" s="71">
        <v>0</v>
      </c>
      <c r="H123" s="71">
        <v>0</v>
      </c>
      <c r="I123" s="71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71">
        <v>0</v>
      </c>
      <c r="E124" s="71">
        <v>0</v>
      </c>
      <c r="F124" s="71">
        <f t="shared" si="25"/>
        <v>0</v>
      </c>
      <c r="G124" s="71">
        <v>0</v>
      </c>
      <c r="H124" s="71">
        <v>0</v>
      </c>
      <c r="I124" s="71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71">
        <v>0</v>
      </c>
      <c r="E125" s="71">
        <v>0</v>
      </c>
      <c r="F125" s="71">
        <f t="shared" si="25"/>
        <v>0</v>
      </c>
      <c r="G125" s="71">
        <v>0</v>
      </c>
      <c r="H125" s="71">
        <v>0</v>
      </c>
      <c r="I125" s="71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71">
        <v>0</v>
      </c>
      <c r="E126" s="71">
        <v>0</v>
      </c>
      <c r="F126" s="71">
        <f t="shared" si="25"/>
        <v>0</v>
      </c>
      <c r="G126" s="71">
        <v>0</v>
      </c>
      <c r="H126" s="71">
        <v>0</v>
      </c>
      <c r="I126" s="71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71">
        <v>0</v>
      </c>
      <c r="E127" s="71">
        <v>0</v>
      </c>
      <c r="F127" s="71">
        <f t="shared" si="25"/>
        <v>0</v>
      </c>
      <c r="G127" s="71">
        <v>0</v>
      </c>
      <c r="H127" s="71">
        <v>0</v>
      </c>
      <c r="I127" s="71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71">
        <v>0</v>
      </c>
      <c r="E128" s="71">
        <v>0</v>
      </c>
      <c r="F128" s="71">
        <f t="shared" si="25"/>
        <v>0</v>
      </c>
      <c r="G128" s="71">
        <v>0</v>
      </c>
      <c r="H128" s="71">
        <v>0</v>
      </c>
      <c r="I128" s="71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71">
        <v>0</v>
      </c>
      <c r="E129" s="71">
        <v>0</v>
      </c>
      <c r="F129" s="71">
        <f t="shared" si="25"/>
        <v>0</v>
      </c>
      <c r="G129" s="71">
        <v>0</v>
      </c>
      <c r="H129" s="71">
        <v>0</v>
      </c>
      <c r="I129" s="71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71">
        <v>0</v>
      </c>
      <c r="E130" s="71">
        <v>0</v>
      </c>
      <c r="F130" s="71">
        <f t="shared" si="25"/>
        <v>0</v>
      </c>
      <c r="G130" s="71">
        <v>0</v>
      </c>
      <c r="H130" s="71">
        <v>0</v>
      </c>
      <c r="I130" s="71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71">
        <v>0</v>
      </c>
      <c r="E131" s="71">
        <v>0</v>
      </c>
      <c r="F131" s="71">
        <f t="shared" si="25"/>
        <v>0</v>
      </c>
      <c r="G131" s="71">
        <v>0</v>
      </c>
      <c r="H131" s="71">
        <v>0</v>
      </c>
      <c r="I131" s="71">
        <f t="shared" si="24"/>
        <v>0</v>
      </c>
    </row>
    <row r="132" spans="1:9" ht="15">
      <c r="A132" s="38"/>
      <c r="B132" s="43" t="s">
        <v>243</v>
      </c>
      <c r="C132" s="44"/>
      <c r="D132" s="199">
        <f>SUM(D133:D135)</f>
        <v>0</v>
      </c>
      <c r="E132" s="199">
        <f t="shared" ref="E132:I132" si="30">SUM(E133:E135)</f>
        <v>0</v>
      </c>
      <c r="F132" s="199">
        <f t="shared" si="30"/>
        <v>0</v>
      </c>
      <c r="G132" s="199">
        <f t="shared" si="30"/>
        <v>0</v>
      </c>
      <c r="H132" s="199">
        <f t="shared" si="30"/>
        <v>0</v>
      </c>
      <c r="I132" s="199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71">
        <v>0</v>
      </c>
      <c r="E133" s="71">
        <v>0</v>
      </c>
      <c r="F133" s="71">
        <f t="shared" si="25"/>
        <v>0</v>
      </c>
      <c r="G133" s="71">
        <v>0</v>
      </c>
      <c r="H133" s="71">
        <v>0</v>
      </c>
      <c r="I133" s="71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71">
        <v>0</v>
      </c>
      <c r="E134" s="71">
        <v>0</v>
      </c>
      <c r="F134" s="71">
        <f t="shared" si="25"/>
        <v>0</v>
      </c>
      <c r="G134" s="71">
        <v>0</v>
      </c>
      <c r="H134" s="71">
        <v>0</v>
      </c>
      <c r="I134" s="71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71">
        <v>0</v>
      </c>
      <c r="E135" s="71">
        <v>0</v>
      </c>
      <c r="F135" s="71">
        <f t="shared" si="25"/>
        <v>0</v>
      </c>
      <c r="G135" s="71">
        <v>0</v>
      </c>
      <c r="H135" s="71">
        <v>0</v>
      </c>
      <c r="I135" s="71">
        <f t="shared" si="24"/>
        <v>0</v>
      </c>
    </row>
    <row r="136" spans="1:9" ht="15">
      <c r="A136" s="38"/>
      <c r="B136" s="43" t="s">
        <v>244</v>
      </c>
      <c r="C136" s="44"/>
      <c r="D136" s="199">
        <f>SUM(D137:D143)</f>
        <v>0</v>
      </c>
      <c r="E136" s="199">
        <f t="shared" ref="E136:I136" si="31">SUM(E137:E143)</f>
        <v>0</v>
      </c>
      <c r="F136" s="199">
        <f t="shared" si="31"/>
        <v>0</v>
      </c>
      <c r="G136" s="199">
        <f t="shared" si="31"/>
        <v>0</v>
      </c>
      <c r="H136" s="199">
        <f t="shared" si="31"/>
        <v>0</v>
      </c>
      <c r="I136" s="199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71">
        <v>0</v>
      </c>
      <c r="E137" s="71">
        <v>0</v>
      </c>
      <c r="F137" s="71">
        <f t="shared" si="25"/>
        <v>0</v>
      </c>
      <c r="G137" s="71">
        <v>0</v>
      </c>
      <c r="H137" s="71">
        <v>0</v>
      </c>
      <c r="I137" s="71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71">
        <v>0</v>
      </c>
      <c r="E138" s="71">
        <v>0</v>
      </c>
      <c r="F138" s="71">
        <f t="shared" ref="F138:F143" si="32">+D138+E138</f>
        <v>0</v>
      </c>
      <c r="G138" s="71">
        <v>0</v>
      </c>
      <c r="H138" s="71">
        <v>0</v>
      </c>
      <c r="I138" s="71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71">
        <v>0</v>
      </c>
      <c r="E139" s="71">
        <v>0</v>
      </c>
      <c r="F139" s="71">
        <f t="shared" si="32"/>
        <v>0</v>
      </c>
      <c r="G139" s="71">
        <v>0</v>
      </c>
      <c r="H139" s="71">
        <v>0</v>
      </c>
      <c r="I139" s="71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71">
        <v>0</v>
      </c>
      <c r="E140" s="71">
        <v>0</v>
      </c>
      <c r="F140" s="71">
        <f t="shared" si="32"/>
        <v>0</v>
      </c>
      <c r="G140" s="71">
        <v>0</v>
      </c>
      <c r="H140" s="71">
        <v>0</v>
      </c>
      <c r="I140" s="71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71">
        <v>0</v>
      </c>
      <c r="E141" s="71">
        <v>0</v>
      </c>
      <c r="F141" s="71">
        <f t="shared" si="32"/>
        <v>0</v>
      </c>
      <c r="G141" s="71">
        <v>0</v>
      </c>
      <c r="H141" s="71">
        <v>0</v>
      </c>
      <c r="I141" s="71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71">
        <v>0</v>
      </c>
      <c r="E142" s="71">
        <v>0</v>
      </c>
      <c r="F142" s="71">
        <f t="shared" si="32"/>
        <v>0</v>
      </c>
      <c r="G142" s="71">
        <v>0</v>
      </c>
      <c r="H142" s="71">
        <v>0</v>
      </c>
      <c r="I142" s="71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71">
        <v>0</v>
      </c>
      <c r="E143" s="71">
        <v>0</v>
      </c>
      <c r="F143" s="71">
        <f t="shared" si="32"/>
        <v>0</v>
      </c>
      <c r="G143" s="71">
        <v>0</v>
      </c>
      <c r="H143" s="71">
        <v>0</v>
      </c>
      <c r="I143" s="71">
        <f t="shared" si="24"/>
        <v>0</v>
      </c>
    </row>
    <row r="144" spans="1:9" ht="15">
      <c r="A144" s="38"/>
      <c r="B144" s="43" t="s">
        <v>248</v>
      </c>
      <c r="C144" s="44"/>
      <c r="D144" s="199">
        <f>SUM(D145:D147)</f>
        <v>0</v>
      </c>
      <c r="E144" s="199">
        <f t="shared" ref="E144:I144" si="33">SUM(E145:E147)</f>
        <v>0</v>
      </c>
      <c r="F144" s="199">
        <f t="shared" si="33"/>
        <v>0</v>
      </c>
      <c r="G144" s="199">
        <f t="shared" si="33"/>
        <v>0</v>
      </c>
      <c r="H144" s="199">
        <f t="shared" si="33"/>
        <v>0</v>
      </c>
      <c r="I144" s="199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71">
        <v>0</v>
      </c>
      <c r="E145" s="71">
        <v>0</v>
      </c>
      <c r="F145" s="71">
        <f>+D145+E145</f>
        <v>0</v>
      </c>
      <c r="G145" s="71">
        <v>0</v>
      </c>
      <c r="H145" s="71">
        <v>0</v>
      </c>
      <c r="I145" s="71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71">
        <v>0</v>
      </c>
      <c r="E146" s="71">
        <v>0</v>
      </c>
      <c r="F146" s="71">
        <f t="shared" ref="F146:F147" si="34">+D146+E146</f>
        <v>0</v>
      </c>
      <c r="G146" s="71">
        <v>0</v>
      </c>
      <c r="H146" s="71">
        <v>0</v>
      </c>
      <c r="I146" s="71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71">
        <v>0</v>
      </c>
      <c r="E147" s="71">
        <v>0</v>
      </c>
      <c r="F147" s="71">
        <f t="shared" si="34"/>
        <v>0</v>
      </c>
      <c r="G147" s="71">
        <v>0</v>
      </c>
      <c r="H147" s="71">
        <v>0</v>
      </c>
      <c r="I147" s="71">
        <f t="shared" si="24"/>
        <v>0</v>
      </c>
    </row>
    <row r="148" spans="1:9" ht="15">
      <c r="A148" s="38"/>
      <c r="B148" s="43" t="s">
        <v>249</v>
      </c>
      <c r="C148" s="44"/>
      <c r="D148" s="199">
        <f>SUM(D149:D155)</f>
        <v>0</v>
      </c>
      <c r="E148" s="199">
        <f t="shared" ref="E148:I148" si="35">SUM(E149:E155)</f>
        <v>0</v>
      </c>
      <c r="F148" s="199">
        <f t="shared" si="35"/>
        <v>0</v>
      </c>
      <c r="G148" s="199">
        <f t="shared" si="35"/>
        <v>0</v>
      </c>
      <c r="H148" s="199">
        <f t="shared" si="35"/>
        <v>0</v>
      </c>
      <c r="I148" s="199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71">
        <v>0</v>
      </c>
      <c r="E149" s="71">
        <v>0</v>
      </c>
      <c r="F149" s="71">
        <f>+D149+E149</f>
        <v>0</v>
      </c>
      <c r="G149" s="71">
        <v>0</v>
      </c>
      <c r="H149" s="71">
        <v>0</v>
      </c>
      <c r="I149" s="71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71">
        <v>0</v>
      </c>
      <c r="E150" s="71">
        <v>0</v>
      </c>
      <c r="F150" s="71">
        <f t="shared" ref="F150:F155" si="36">+D150+E150</f>
        <v>0</v>
      </c>
      <c r="G150" s="71">
        <v>0</v>
      </c>
      <c r="H150" s="71">
        <v>0</v>
      </c>
      <c r="I150" s="71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71">
        <v>0</v>
      </c>
      <c r="E151" s="71">
        <v>0</v>
      </c>
      <c r="F151" s="71">
        <f t="shared" si="36"/>
        <v>0</v>
      </c>
      <c r="G151" s="71">
        <v>0</v>
      </c>
      <c r="H151" s="71">
        <v>0</v>
      </c>
      <c r="I151" s="71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71">
        <v>0</v>
      </c>
      <c r="E152" s="71">
        <v>0</v>
      </c>
      <c r="F152" s="71">
        <f t="shared" si="36"/>
        <v>0</v>
      </c>
      <c r="G152" s="71">
        <v>0</v>
      </c>
      <c r="H152" s="71">
        <v>0</v>
      </c>
      <c r="I152" s="71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71">
        <v>0</v>
      </c>
      <c r="E153" s="71">
        <v>0</v>
      </c>
      <c r="F153" s="71">
        <f t="shared" si="36"/>
        <v>0</v>
      </c>
      <c r="G153" s="71">
        <v>0</v>
      </c>
      <c r="H153" s="71">
        <v>0</v>
      </c>
      <c r="I153" s="71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71">
        <v>0</v>
      </c>
      <c r="E154" s="71">
        <v>0</v>
      </c>
      <c r="F154" s="71">
        <f t="shared" si="36"/>
        <v>0</v>
      </c>
      <c r="G154" s="71">
        <v>0</v>
      </c>
      <c r="H154" s="71">
        <v>0</v>
      </c>
      <c r="I154" s="71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71">
        <v>0</v>
      </c>
      <c r="E155" s="71">
        <v>0</v>
      </c>
      <c r="F155" s="71">
        <f t="shared" si="36"/>
        <v>0</v>
      </c>
      <c r="G155" s="71">
        <v>0</v>
      </c>
      <c r="H155" s="71">
        <v>0</v>
      </c>
      <c r="I155" s="71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1532057202.0100002</v>
      </c>
      <c r="E156" s="49">
        <f t="shared" ref="E156:I156" si="38">+E10+E83</f>
        <v>12161739.609999999</v>
      </c>
      <c r="F156" s="49">
        <f t="shared" si="38"/>
        <v>1544218941.6200001</v>
      </c>
      <c r="G156" s="49">
        <f t="shared" si="38"/>
        <v>273092868.16000003</v>
      </c>
      <c r="H156" s="49">
        <f t="shared" si="38"/>
        <v>271950659.81999999</v>
      </c>
      <c r="I156" s="49">
        <f t="shared" si="38"/>
        <v>1271126073.46</v>
      </c>
    </row>
    <row r="157" spans="1:9">
      <c r="G157" s="64"/>
    </row>
    <row r="158" spans="1:9">
      <c r="G158" s="64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3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topLeftCell="A4" zoomScale="95" zoomScaleNormal="95" workbookViewId="0">
      <selection activeCell="G38" sqref="G38"/>
    </sheetView>
  </sheetViews>
  <sheetFormatPr baseColWidth="10" defaultColWidth="12.5703125" defaultRowHeight="15"/>
  <cols>
    <col min="1" max="1" width="68.140625" style="167" customWidth="1"/>
    <col min="2" max="2" width="25.140625" style="242" customWidth="1"/>
    <col min="3" max="3" width="27.85546875" style="242" customWidth="1"/>
    <col min="4" max="4" width="26.28515625" style="242" customWidth="1"/>
    <col min="5" max="5" width="22.5703125" style="242" customWidth="1"/>
    <col min="6" max="6" width="24.140625" style="242" customWidth="1"/>
    <col min="7" max="7" width="20.7109375" style="242" customWidth="1"/>
    <col min="8" max="8" width="1.5703125" style="167" customWidth="1"/>
    <col min="9" max="20" width="12.5703125" style="167" customWidth="1"/>
    <col min="21" max="16384" width="12.5703125" style="167"/>
  </cols>
  <sheetData>
    <row r="1" spans="1:8" s="193" customFormat="1">
      <c r="A1" s="376" t="s">
        <v>524</v>
      </c>
      <c r="B1" s="377"/>
      <c r="C1" s="377"/>
      <c r="D1" s="377"/>
      <c r="E1" s="377"/>
      <c r="F1" s="377"/>
      <c r="G1" s="378"/>
    </row>
    <row r="2" spans="1:8" s="193" customFormat="1">
      <c r="A2" s="379" t="s">
        <v>470</v>
      </c>
      <c r="B2" s="353"/>
      <c r="C2" s="353"/>
      <c r="D2" s="353"/>
      <c r="E2" s="353"/>
      <c r="F2" s="353"/>
      <c r="G2" s="380"/>
    </row>
    <row r="3" spans="1:8" s="193" customFormat="1">
      <c r="A3" s="381" t="s">
        <v>471</v>
      </c>
      <c r="B3" s="356"/>
      <c r="C3" s="356"/>
      <c r="D3" s="356"/>
      <c r="E3" s="356"/>
      <c r="F3" s="356"/>
      <c r="G3" s="382"/>
    </row>
    <row r="4" spans="1:8" s="193" customFormat="1">
      <c r="A4" s="381" t="s">
        <v>530</v>
      </c>
      <c r="B4" s="356"/>
      <c r="C4" s="356"/>
      <c r="D4" s="356"/>
      <c r="E4" s="356"/>
      <c r="F4" s="356"/>
      <c r="G4" s="382"/>
    </row>
    <row r="5" spans="1:8" s="193" customFormat="1" ht="15.75" thickBot="1">
      <c r="A5" s="383" t="s">
        <v>4</v>
      </c>
      <c r="B5" s="384"/>
      <c r="C5" s="384"/>
      <c r="D5" s="384"/>
      <c r="E5" s="384"/>
      <c r="F5" s="384"/>
      <c r="G5" s="385"/>
    </row>
    <row r="6" spans="1:8" s="193" customFormat="1" ht="7.5" customHeight="1" thickBot="1">
      <c r="A6" s="190"/>
      <c r="B6" s="235"/>
      <c r="C6" s="235"/>
      <c r="D6" s="235"/>
      <c r="E6" s="235"/>
      <c r="F6" s="235"/>
      <c r="G6" s="235"/>
    </row>
    <row r="7" spans="1:8" s="193" customFormat="1" ht="15.75" thickBot="1">
      <c r="A7" s="371" t="s">
        <v>128</v>
      </c>
      <c r="B7" s="373" t="s">
        <v>456</v>
      </c>
      <c r="C7" s="373"/>
      <c r="D7" s="373"/>
      <c r="E7" s="373"/>
      <c r="F7" s="373"/>
      <c r="G7" s="374" t="s">
        <v>149</v>
      </c>
    </row>
    <row r="8" spans="1:8" s="193" customFormat="1" ht="15.75" thickBot="1">
      <c r="A8" s="372"/>
      <c r="B8" s="236" t="s">
        <v>150</v>
      </c>
      <c r="C8" s="237" t="s">
        <v>151</v>
      </c>
      <c r="D8" s="236" t="s">
        <v>152</v>
      </c>
      <c r="E8" s="236" t="s">
        <v>153</v>
      </c>
      <c r="F8" s="236" t="s">
        <v>154</v>
      </c>
      <c r="G8" s="375"/>
    </row>
    <row r="9" spans="1:8" s="158" customFormat="1">
      <c r="A9" s="157" t="s">
        <v>457</v>
      </c>
      <c r="B9" s="238">
        <f t="shared" ref="B9:G9" si="0">SUM(B10:B20)</f>
        <v>1367973286.01</v>
      </c>
      <c r="C9" s="238">
        <f t="shared" si="0"/>
        <v>12161739.609999999</v>
      </c>
      <c r="D9" s="238">
        <f t="shared" si="0"/>
        <v>1380135025.6199999</v>
      </c>
      <c r="E9" s="238">
        <f t="shared" si="0"/>
        <v>273092868.16000003</v>
      </c>
      <c r="F9" s="238">
        <f t="shared" si="0"/>
        <v>271950659.81999999</v>
      </c>
      <c r="G9" s="238">
        <f t="shared" si="0"/>
        <v>1107042157.46</v>
      </c>
    </row>
    <row r="10" spans="1:8" s="158" customFormat="1">
      <c r="A10" s="233" t="s">
        <v>525</v>
      </c>
      <c r="B10" s="234">
        <v>4993793.8</v>
      </c>
      <c r="C10" s="234">
        <v>0</v>
      </c>
      <c r="D10" s="234">
        <f>+B10+C10</f>
        <v>4993793.8</v>
      </c>
      <c r="E10" s="234">
        <v>871317.06</v>
      </c>
      <c r="F10" s="234">
        <v>769253.64</v>
      </c>
      <c r="G10" s="234">
        <f>+D10-E10</f>
        <v>4122476.7399999998</v>
      </c>
      <c r="H10" s="159"/>
    </row>
    <row r="11" spans="1:8" s="158" customFormat="1">
      <c r="A11" s="233" t="s">
        <v>526</v>
      </c>
      <c r="B11" s="234">
        <v>2041152.71</v>
      </c>
      <c r="C11" s="234">
        <v>0</v>
      </c>
      <c r="D11" s="234">
        <f t="shared" ref="D11:D20" si="1">+B11+C11</f>
        <v>2041152.71</v>
      </c>
      <c r="E11" s="234">
        <v>407954.38</v>
      </c>
      <c r="F11" s="234">
        <v>361133.27</v>
      </c>
      <c r="G11" s="239">
        <f>+D11-E11</f>
        <v>1633198.33</v>
      </c>
      <c r="H11" s="159"/>
    </row>
    <row r="12" spans="1:8" s="158" customFormat="1">
      <c r="A12" s="233" t="s">
        <v>527</v>
      </c>
      <c r="B12" s="234">
        <v>5082765</v>
      </c>
      <c r="C12" s="234">
        <v>0</v>
      </c>
      <c r="D12" s="234">
        <f t="shared" si="1"/>
        <v>5082765</v>
      </c>
      <c r="E12" s="234">
        <v>789856.56</v>
      </c>
      <c r="F12" s="234">
        <v>700782.29</v>
      </c>
      <c r="G12" s="239">
        <f t="shared" ref="G12:G20" si="2">+D12-E12</f>
        <v>4292908.4399999995</v>
      </c>
      <c r="H12" s="159"/>
    </row>
    <row r="13" spans="1:8" s="158" customFormat="1">
      <c r="A13" s="233" t="s">
        <v>528</v>
      </c>
      <c r="B13" s="234">
        <v>2453357.96</v>
      </c>
      <c r="C13" s="234">
        <v>0</v>
      </c>
      <c r="D13" s="234">
        <f t="shared" si="1"/>
        <v>2453357.96</v>
      </c>
      <c r="E13" s="234">
        <v>469083.48</v>
      </c>
      <c r="F13" s="234">
        <v>419761.31</v>
      </c>
      <c r="G13" s="239">
        <f t="shared" si="2"/>
        <v>1984274.48</v>
      </c>
      <c r="H13" s="159"/>
    </row>
    <row r="14" spans="1:8" s="160" customFormat="1">
      <c r="A14" s="257" t="s">
        <v>531</v>
      </c>
      <c r="B14" s="234">
        <v>2672825.38</v>
      </c>
      <c r="C14" s="234">
        <v>0</v>
      </c>
      <c r="D14" s="234">
        <f t="shared" si="1"/>
        <v>2672825.38</v>
      </c>
      <c r="E14" s="234">
        <v>461845.32</v>
      </c>
      <c r="F14" s="234">
        <v>418787.88</v>
      </c>
      <c r="G14" s="239">
        <f t="shared" si="2"/>
        <v>2210980.06</v>
      </c>
    </row>
    <row r="15" spans="1:8" s="160" customFormat="1">
      <c r="A15" s="257" t="s">
        <v>532</v>
      </c>
      <c r="B15" s="234">
        <v>16182648.35</v>
      </c>
      <c r="C15" s="234">
        <v>-4595.25</v>
      </c>
      <c r="D15" s="234">
        <f t="shared" si="1"/>
        <v>16178053.1</v>
      </c>
      <c r="E15" s="234">
        <v>2558690.33</v>
      </c>
      <c r="F15" s="234">
        <v>2335533.33</v>
      </c>
      <c r="G15" s="239">
        <f t="shared" si="2"/>
        <v>13619362.77</v>
      </c>
    </row>
    <row r="16" spans="1:8" s="160" customFormat="1">
      <c r="A16" s="257" t="s">
        <v>533</v>
      </c>
      <c r="B16" s="234">
        <v>9829736.75</v>
      </c>
      <c r="C16" s="234">
        <v>77735.25</v>
      </c>
      <c r="D16" s="234">
        <f t="shared" si="1"/>
        <v>9907472</v>
      </c>
      <c r="E16" s="234">
        <v>1758298.07</v>
      </c>
      <c r="F16" s="234">
        <v>1600373.3</v>
      </c>
      <c r="G16" s="239">
        <f t="shared" si="2"/>
        <v>8149173.9299999997</v>
      </c>
    </row>
    <row r="17" spans="1:9" s="160" customFormat="1">
      <c r="A17" s="257" t="s">
        <v>534</v>
      </c>
      <c r="B17" s="234">
        <v>5462966.0800000001</v>
      </c>
      <c r="C17" s="234">
        <v>0</v>
      </c>
      <c r="D17" s="234">
        <f t="shared" si="1"/>
        <v>5462966.0800000001</v>
      </c>
      <c r="E17" s="234">
        <v>1097238.18</v>
      </c>
      <c r="F17" s="234">
        <v>981142.48</v>
      </c>
      <c r="G17" s="239">
        <f t="shared" si="2"/>
        <v>4365727.9000000004</v>
      </c>
    </row>
    <row r="18" spans="1:9" s="160" customFormat="1">
      <c r="A18" s="257" t="s">
        <v>535</v>
      </c>
      <c r="B18" s="234">
        <f>1441717715.32-B31</f>
        <v>1277633799.3199999</v>
      </c>
      <c r="C18" s="71">
        <v>10944999.75</v>
      </c>
      <c r="D18" s="234">
        <f t="shared" si="1"/>
        <v>1288578799.0699999</v>
      </c>
      <c r="E18" s="234">
        <v>258818306.5</v>
      </c>
      <c r="F18" s="234">
        <v>258688790.09</v>
      </c>
      <c r="G18" s="239">
        <f t="shared" si="2"/>
        <v>1029760492.5699999</v>
      </c>
      <c r="I18" s="252"/>
    </row>
    <row r="19" spans="1:9" s="160" customFormat="1">
      <c r="A19" s="257" t="s">
        <v>536</v>
      </c>
      <c r="B19" s="234">
        <v>24730800.280000001</v>
      </c>
      <c r="C19" s="234">
        <v>4000</v>
      </c>
      <c r="D19" s="234">
        <f t="shared" si="1"/>
        <v>24734800.280000001</v>
      </c>
      <c r="E19" s="234">
        <v>3877188.43</v>
      </c>
      <c r="F19" s="234">
        <v>3771273.99</v>
      </c>
      <c r="G19" s="239">
        <f t="shared" si="2"/>
        <v>20857611.850000001</v>
      </c>
      <c r="I19" s="253"/>
    </row>
    <row r="20" spans="1:9" s="160" customFormat="1">
      <c r="A20" s="257" t="s">
        <v>537</v>
      </c>
      <c r="B20" s="234">
        <v>16889440.379999999</v>
      </c>
      <c r="C20" s="234">
        <v>1139599.8600000001</v>
      </c>
      <c r="D20" s="234">
        <f t="shared" si="1"/>
        <v>18029040.239999998</v>
      </c>
      <c r="E20" s="234">
        <v>1983089.85</v>
      </c>
      <c r="F20" s="234">
        <v>1903828.24</v>
      </c>
      <c r="G20" s="239">
        <f t="shared" si="2"/>
        <v>16045950.389999999</v>
      </c>
    </row>
    <row r="21" spans="1:9" s="160" customFormat="1">
      <c r="A21" s="161"/>
      <c r="B21" s="238"/>
      <c r="C21" s="238"/>
      <c r="D21" s="238"/>
      <c r="E21" s="238"/>
      <c r="F21" s="238"/>
      <c r="G21" s="238"/>
    </row>
    <row r="22" spans="1:9" s="164" customFormat="1">
      <c r="A22" s="162" t="s">
        <v>472</v>
      </c>
      <c r="B22" s="240">
        <f t="shared" ref="B22:G22" si="3">SUM(B23:B33)</f>
        <v>164083916</v>
      </c>
      <c r="C22" s="240">
        <f t="shared" si="3"/>
        <v>0</v>
      </c>
      <c r="D22" s="240">
        <f t="shared" si="3"/>
        <v>164083916</v>
      </c>
      <c r="E22" s="240">
        <f t="shared" si="3"/>
        <v>0</v>
      </c>
      <c r="F22" s="240">
        <f t="shared" si="3"/>
        <v>0</v>
      </c>
      <c r="G22" s="240">
        <f t="shared" si="3"/>
        <v>164083916</v>
      </c>
      <c r="H22" s="163"/>
    </row>
    <row r="23" spans="1:9" s="164" customFormat="1">
      <c r="A23" s="233" t="s">
        <v>525</v>
      </c>
      <c r="B23" s="243">
        <v>0</v>
      </c>
      <c r="C23" s="243">
        <v>0</v>
      </c>
      <c r="D23" s="243">
        <f>+B23+C23</f>
        <v>0</v>
      </c>
      <c r="E23" s="243">
        <v>0</v>
      </c>
      <c r="F23" s="243">
        <v>0</v>
      </c>
      <c r="G23" s="243">
        <f t="shared" ref="G23" si="4">+D23-E23</f>
        <v>0</v>
      </c>
      <c r="H23" s="163"/>
    </row>
    <row r="24" spans="1:9" s="164" customFormat="1">
      <c r="A24" s="233" t="s">
        <v>526</v>
      </c>
      <c r="B24" s="243">
        <v>0</v>
      </c>
      <c r="C24" s="243">
        <v>0</v>
      </c>
      <c r="D24" s="243">
        <f t="shared" ref="D24:D33" si="5">+B24+C24</f>
        <v>0</v>
      </c>
      <c r="E24" s="243">
        <v>0</v>
      </c>
      <c r="F24" s="243">
        <v>0</v>
      </c>
      <c r="G24" s="243">
        <f t="shared" ref="G24:G33" si="6">+D24-E24</f>
        <v>0</v>
      </c>
      <c r="H24" s="163"/>
    </row>
    <row r="25" spans="1:9" s="164" customFormat="1">
      <c r="A25" s="233" t="s">
        <v>527</v>
      </c>
      <c r="B25" s="243">
        <v>0</v>
      </c>
      <c r="C25" s="243">
        <v>0</v>
      </c>
      <c r="D25" s="243">
        <f t="shared" si="5"/>
        <v>0</v>
      </c>
      <c r="E25" s="243">
        <v>0</v>
      </c>
      <c r="F25" s="243">
        <v>0</v>
      </c>
      <c r="G25" s="243">
        <f t="shared" si="6"/>
        <v>0</v>
      </c>
      <c r="H25" s="163"/>
    </row>
    <row r="26" spans="1:9" s="164" customFormat="1">
      <c r="A26" s="233" t="s">
        <v>528</v>
      </c>
      <c r="B26" s="243">
        <v>0</v>
      </c>
      <c r="C26" s="243">
        <v>0</v>
      </c>
      <c r="D26" s="243">
        <f t="shared" si="5"/>
        <v>0</v>
      </c>
      <c r="E26" s="243">
        <v>0</v>
      </c>
      <c r="F26" s="243">
        <v>0</v>
      </c>
      <c r="G26" s="243">
        <f t="shared" si="6"/>
        <v>0</v>
      </c>
      <c r="H26" s="163"/>
    </row>
    <row r="27" spans="1:9" s="164" customFormat="1">
      <c r="A27" s="257" t="s">
        <v>531</v>
      </c>
      <c r="B27" s="243">
        <v>0</v>
      </c>
      <c r="C27" s="243">
        <v>0</v>
      </c>
      <c r="D27" s="243">
        <f t="shared" si="5"/>
        <v>0</v>
      </c>
      <c r="E27" s="243">
        <v>0</v>
      </c>
      <c r="F27" s="243">
        <v>0</v>
      </c>
      <c r="G27" s="243">
        <f t="shared" si="6"/>
        <v>0</v>
      </c>
      <c r="H27" s="163"/>
    </row>
    <row r="28" spans="1:9" s="164" customFormat="1">
      <c r="A28" s="257" t="s">
        <v>532</v>
      </c>
      <c r="B28" s="243">
        <v>0</v>
      </c>
      <c r="C28" s="243">
        <v>0</v>
      </c>
      <c r="D28" s="243">
        <f t="shared" si="5"/>
        <v>0</v>
      </c>
      <c r="E28" s="243">
        <v>0</v>
      </c>
      <c r="F28" s="243">
        <v>0</v>
      </c>
      <c r="G28" s="243">
        <f t="shared" si="6"/>
        <v>0</v>
      </c>
      <c r="H28" s="163"/>
    </row>
    <row r="29" spans="1:9" s="165" customFormat="1">
      <c r="A29" s="257" t="s">
        <v>533</v>
      </c>
      <c r="B29" s="243">
        <v>0</v>
      </c>
      <c r="C29" s="243">
        <v>0</v>
      </c>
      <c r="D29" s="243">
        <f t="shared" si="5"/>
        <v>0</v>
      </c>
      <c r="E29" s="243">
        <v>0</v>
      </c>
      <c r="F29" s="243">
        <v>0</v>
      </c>
      <c r="G29" s="243">
        <f t="shared" si="6"/>
        <v>0</v>
      </c>
      <c r="H29" s="159"/>
    </row>
    <row r="30" spans="1:9" s="165" customFormat="1">
      <c r="A30" s="257" t="s">
        <v>534</v>
      </c>
      <c r="B30" s="243">
        <v>0</v>
      </c>
      <c r="C30" s="243">
        <v>0</v>
      </c>
      <c r="D30" s="243">
        <f t="shared" si="5"/>
        <v>0</v>
      </c>
      <c r="E30" s="243">
        <v>0</v>
      </c>
      <c r="F30" s="243">
        <v>0</v>
      </c>
      <c r="G30" s="243">
        <f t="shared" si="6"/>
        <v>0</v>
      </c>
      <c r="H30" s="159"/>
    </row>
    <row r="31" spans="1:9" s="165" customFormat="1">
      <c r="A31" s="257" t="s">
        <v>535</v>
      </c>
      <c r="B31" s="234">
        <v>164083916</v>
      </c>
      <c r="C31" s="234"/>
      <c r="D31" s="234">
        <f>+B31+C31</f>
        <v>164083916</v>
      </c>
      <c r="E31" s="234">
        <v>0</v>
      </c>
      <c r="F31" s="234">
        <v>0</v>
      </c>
      <c r="G31" s="243">
        <f t="shared" si="6"/>
        <v>164083916</v>
      </c>
    </row>
    <row r="32" spans="1:9" s="165" customFormat="1">
      <c r="A32" s="257" t="s">
        <v>536</v>
      </c>
      <c r="B32" s="243">
        <v>0</v>
      </c>
      <c r="C32" s="243">
        <v>0</v>
      </c>
      <c r="D32" s="243">
        <f t="shared" si="5"/>
        <v>0</v>
      </c>
      <c r="E32" s="243">
        <v>0</v>
      </c>
      <c r="F32" s="243">
        <v>0</v>
      </c>
      <c r="G32" s="243">
        <f t="shared" si="6"/>
        <v>0</v>
      </c>
    </row>
    <row r="33" spans="1:8" s="165" customFormat="1">
      <c r="A33" s="257" t="s">
        <v>537</v>
      </c>
      <c r="B33" s="243">
        <v>0</v>
      </c>
      <c r="C33" s="243">
        <v>0</v>
      </c>
      <c r="D33" s="243">
        <f t="shared" si="5"/>
        <v>0</v>
      </c>
      <c r="E33" s="243">
        <v>0</v>
      </c>
      <c r="F33" s="243">
        <v>0</v>
      </c>
      <c r="G33" s="243">
        <f t="shared" si="6"/>
        <v>0</v>
      </c>
    </row>
    <row r="34" spans="1:8" s="165" customFormat="1" ht="15.75" thickBot="1">
      <c r="A34" s="229"/>
      <c r="B34" s="239"/>
      <c r="C34" s="239"/>
      <c r="D34" s="239"/>
      <c r="E34" s="239"/>
      <c r="F34" s="239"/>
      <c r="G34" s="239"/>
    </row>
    <row r="35" spans="1:8" ht="15.75" thickBot="1">
      <c r="A35" s="166" t="s">
        <v>473</v>
      </c>
      <c r="B35" s="241">
        <f t="shared" ref="B35:G35" si="7">+B9+B22</f>
        <v>1532057202.01</v>
      </c>
      <c r="C35" s="241">
        <f t="shared" si="7"/>
        <v>12161739.609999999</v>
      </c>
      <c r="D35" s="241">
        <f t="shared" si="7"/>
        <v>1544218941.6199999</v>
      </c>
      <c r="E35" s="241">
        <f t="shared" si="7"/>
        <v>273092868.16000003</v>
      </c>
      <c r="F35" s="241">
        <f t="shared" si="7"/>
        <v>271950659.81999999</v>
      </c>
      <c r="G35" s="241">
        <f t="shared" si="7"/>
        <v>1271126073.46</v>
      </c>
    </row>
    <row r="47" spans="1:8">
      <c r="H47" s="168"/>
    </row>
    <row r="48" spans="1:8">
      <c r="H48" s="168"/>
    </row>
    <row r="49" spans="8:8">
      <c r="H49" s="168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topLeftCell="A52" zoomScaleNormal="100" workbookViewId="0">
      <selection activeCell="C77" sqref="C7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4" customFormat="1" ht="15">
      <c r="B1" s="388" t="s">
        <v>524</v>
      </c>
      <c r="C1" s="389"/>
      <c r="D1" s="389"/>
      <c r="E1" s="389"/>
      <c r="F1" s="389"/>
      <c r="G1" s="389"/>
      <c r="H1" s="389"/>
      <c r="I1" s="390"/>
    </row>
    <row r="2" spans="2:9" s="194" customFormat="1" ht="15">
      <c r="B2" s="391" t="s">
        <v>366</v>
      </c>
      <c r="C2" s="392"/>
      <c r="D2" s="392"/>
      <c r="E2" s="392"/>
      <c r="F2" s="392"/>
      <c r="G2" s="392"/>
      <c r="H2" s="392"/>
      <c r="I2" s="393"/>
    </row>
    <row r="3" spans="2:9" s="194" customFormat="1" ht="15">
      <c r="B3" s="391" t="s">
        <v>474</v>
      </c>
      <c r="C3" s="392"/>
      <c r="D3" s="392"/>
      <c r="E3" s="392"/>
      <c r="F3" s="392"/>
      <c r="G3" s="392"/>
      <c r="H3" s="392"/>
      <c r="I3" s="393"/>
    </row>
    <row r="4" spans="2:9" s="194" customFormat="1" ht="15">
      <c r="B4" s="391" t="s">
        <v>530</v>
      </c>
      <c r="C4" s="392"/>
      <c r="D4" s="392"/>
      <c r="E4" s="392"/>
      <c r="F4" s="392"/>
      <c r="G4" s="392"/>
      <c r="H4" s="392"/>
      <c r="I4" s="393"/>
    </row>
    <row r="5" spans="2:9" s="194" customFormat="1" ht="15.75" thickBot="1">
      <c r="B5" s="394" t="s">
        <v>4</v>
      </c>
      <c r="C5" s="395"/>
      <c r="D5" s="395"/>
      <c r="E5" s="395"/>
      <c r="F5" s="395"/>
      <c r="G5" s="395"/>
      <c r="H5" s="395"/>
      <c r="I5" s="396"/>
    </row>
    <row r="6" spans="2:9" s="194" customFormat="1" ht="7.5" customHeight="1" thickBot="1">
      <c r="B6" s="195"/>
      <c r="C6" s="195"/>
      <c r="D6" s="196"/>
      <c r="E6" s="196"/>
      <c r="F6" s="196"/>
      <c r="G6" s="196"/>
      <c r="H6" s="196"/>
      <c r="I6" s="195"/>
    </row>
    <row r="7" spans="2:9" s="194" customFormat="1" ht="15.75" thickBot="1">
      <c r="B7" s="388" t="s">
        <v>128</v>
      </c>
      <c r="C7" s="397"/>
      <c r="D7" s="399" t="s">
        <v>456</v>
      </c>
      <c r="E7" s="400"/>
      <c r="F7" s="400"/>
      <c r="G7" s="400"/>
      <c r="H7" s="401"/>
      <c r="I7" s="402" t="s">
        <v>149</v>
      </c>
    </row>
    <row r="8" spans="2:9" s="194" customFormat="1" ht="30.75" thickBot="1">
      <c r="B8" s="394"/>
      <c r="C8" s="398"/>
      <c r="D8" s="225" t="s">
        <v>475</v>
      </c>
      <c r="E8" s="225" t="s">
        <v>476</v>
      </c>
      <c r="F8" s="225" t="s">
        <v>477</v>
      </c>
      <c r="G8" s="225" t="s">
        <v>153</v>
      </c>
      <c r="H8" s="225" t="s">
        <v>154</v>
      </c>
      <c r="I8" s="403"/>
    </row>
    <row r="9" spans="2:9" ht="7.9" customHeight="1">
      <c r="B9" s="386"/>
      <c r="C9" s="387"/>
      <c r="D9" s="169"/>
      <c r="E9" s="169"/>
      <c r="F9" s="169"/>
      <c r="G9" s="169"/>
      <c r="H9" s="169"/>
      <c r="I9" s="169"/>
    </row>
    <row r="10" spans="2:9" ht="14.45" customHeight="1">
      <c r="B10" s="170" t="s">
        <v>478</v>
      </c>
      <c r="C10" s="171"/>
      <c r="D10" s="259">
        <f>+D11+D20+D28+D38</f>
        <v>1367973286.0100002</v>
      </c>
      <c r="E10" s="259">
        <f t="shared" ref="E10:I10" si="0">+E11+E20+E28+E38</f>
        <v>12161739.609999999</v>
      </c>
      <c r="F10" s="259">
        <f t="shared" si="0"/>
        <v>1380135025.6200001</v>
      </c>
      <c r="G10" s="259">
        <f t="shared" si="0"/>
        <v>273092868.16000003</v>
      </c>
      <c r="H10" s="259">
        <f t="shared" si="0"/>
        <v>271950659.81999999</v>
      </c>
      <c r="I10" s="259">
        <f t="shared" si="0"/>
        <v>1107042157.46</v>
      </c>
    </row>
    <row r="11" spans="2:9" ht="15">
      <c r="B11" s="170" t="s">
        <v>479</v>
      </c>
      <c r="C11" s="171"/>
      <c r="D11" s="173">
        <f>SUM(D12:D19)</f>
        <v>0</v>
      </c>
      <c r="E11" s="173">
        <f t="shared" ref="E11:I11" si="1">SUM(E12:E19)</f>
        <v>0</v>
      </c>
      <c r="F11" s="173">
        <f t="shared" si="1"/>
        <v>0</v>
      </c>
      <c r="G11" s="173">
        <f t="shared" si="1"/>
        <v>0</v>
      </c>
      <c r="H11" s="173">
        <f t="shared" si="1"/>
        <v>0</v>
      </c>
      <c r="I11" s="173">
        <f t="shared" si="1"/>
        <v>0</v>
      </c>
    </row>
    <row r="12" spans="2:9" ht="15">
      <c r="B12" s="175"/>
      <c r="C12" s="176" t="s">
        <v>480</v>
      </c>
      <c r="D12" s="177">
        <v>0</v>
      </c>
      <c r="E12" s="178">
        <v>0</v>
      </c>
      <c r="F12" s="178">
        <f>+D12+E12</f>
        <v>0</v>
      </c>
      <c r="G12" s="178">
        <v>0</v>
      </c>
      <c r="H12" s="179">
        <v>0</v>
      </c>
      <c r="I12" s="179">
        <f>+F12-G12</f>
        <v>0</v>
      </c>
    </row>
    <row r="13" spans="2:9" ht="15">
      <c r="B13" s="175"/>
      <c r="C13" s="176" t="s">
        <v>481</v>
      </c>
      <c r="D13" s="177">
        <v>0</v>
      </c>
      <c r="E13" s="178">
        <v>0</v>
      </c>
      <c r="F13" s="178">
        <f t="shared" ref="F13:F21" si="2">+D13+E13</f>
        <v>0</v>
      </c>
      <c r="G13" s="178">
        <v>0</v>
      </c>
      <c r="H13" s="179">
        <v>0</v>
      </c>
      <c r="I13" s="179">
        <f t="shared" ref="I13:I21" si="3">+F13-G13</f>
        <v>0</v>
      </c>
    </row>
    <row r="14" spans="2:9" ht="15">
      <c r="B14" s="175"/>
      <c r="C14" s="176" t="s">
        <v>482</v>
      </c>
      <c r="D14" s="177">
        <v>0</v>
      </c>
      <c r="E14" s="178">
        <v>0</v>
      </c>
      <c r="F14" s="178">
        <f t="shared" si="2"/>
        <v>0</v>
      </c>
      <c r="G14" s="178">
        <v>0</v>
      </c>
      <c r="H14" s="179">
        <v>0</v>
      </c>
      <c r="I14" s="179">
        <f t="shared" si="3"/>
        <v>0</v>
      </c>
    </row>
    <row r="15" spans="2:9" ht="15">
      <c r="B15" s="175"/>
      <c r="C15" s="176" t="s">
        <v>483</v>
      </c>
      <c r="D15" s="177">
        <v>0</v>
      </c>
      <c r="E15" s="178">
        <v>0</v>
      </c>
      <c r="F15" s="178">
        <f t="shared" si="2"/>
        <v>0</v>
      </c>
      <c r="G15" s="178">
        <v>0</v>
      </c>
      <c r="H15" s="179">
        <v>0</v>
      </c>
      <c r="I15" s="179">
        <f t="shared" si="3"/>
        <v>0</v>
      </c>
    </row>
    <row r="16" spans="2:9" ht="15">
      <c r="B16" s="175"/>
      <c r="C16" s="176" t="s">
        <v>484</v>
      </c>
      <c r="D16" s="177">
        <v>0</v>
      </c>
      <c r="E16" s="178">
        <v>0</v>
      </c>
      <c r="F16" s="178">
        <f t="shared" si="2"/>
        <v>0</v>
      </c>
      <c r="G16" s="178">
        <v>0</v>
      </c>
      <c r="H16" s="179">
        <v>0</v>
      </c>
      <c r="I16" s="179">
        <f t="shared" si="3"/>
        <v>0</v>
      </c>
    </row>
    <row r="17" spans="2:9" ht="15">
      <c r="B17" s="175"/>
      <c r="C17" s="176" t="s">
        <v>485</v>
      </c>
      <c r="D17" s="177">
        <v>0</v>
      </c>
      <c r="E17" s="178">
        <v>0</v>
      </c>
      <c r="F17" s="178">
        <f t="shared" si="2"/>
        <v>0</v>
      </c>
      <c r="G17" s="178">
        <v>0</v>
      </c>
      <c r="H17" s="179">
        <v>0</v>
      </c>
      <c r="I17" s="179">
        <f t="shared" si="3"/>
        <v>0</v>
      </c>
    </row>
    <row r="18" spans="2:9" ht="15">
      <c r="B18" s="175"/>
      <c r="C18" s="176" t="s">
        <v>486</v>
      </c>
      <c r="D18" s="177">
        <v>0</v>
      </c>
      <c r="E18" s="178">
        <v>0</v>
      </c>
      <c r="F18" s="178">
        <f t="shared" si="2"/>
        <v>0</v>
      </c>
      <c r="G18" s="178">
        <v>0</v>
      </c>
      <c r="H18" s="179">
        <v>0</v>
      </c>
      <c r="I18" s="179">
        <f t="shared" si="3"/>
        <v>0</v>
      </c>
    </row>
    <row r="19" spans="2:9" ht="15">
      <c r="B19" s="175"/>
      <c r="C19" s="176" t="s">
        <v>487</v>
      </c>
      <c r="D19" s="177">
        <v>0</v>
      </c>
      <c r="E19" s="178">
        <v>0</v>
      </c>
      <c r="F19" s="178">
        <f t="shared" si="2"/>
        <v>0</v>
      </c>
      <c r="G19" s="178">
        <v>0</v>
      </c>
      <c r="H19" s="179">
        <v>0</v>
      </c>
      <c r="I19" s="179">
        <f t="shared" si="3"/>
        <v>0</v>
      </c>
    </row>
    <row r="20" spans="2:9" ht="15">
      <c r="B20" s="170" t="s">
        <v>488</v>
      </c>
      <c r="C20" s="171"/>
      <c r="D20" s="260">
        <f>SUM(D21:D27)</f>
        <v>1367973286.0100002</v>
      </c>
      <c r="E20" s="260">
        <f t="shared" ref="E20:I20" si="4">SUM(E21:E27)</f>
        <v>12161739.609999999</v>
      </c>
      <c r="F20" s="260">
        <f t="shared" si="4"/>
        <v>1380135025.6200001</v>
      </c>
      <c r="G20" s="260">
        <f t="shared" si="4"/>
        <v>273092868.16000003</v>
      </c>
      <c r="H20" s="260">
        <f t="shared" si="4"/>
        <v>271950659.81999999</v>
      </c>
      <c r="I20" s="260">
        <f t="shared" si="4"/>
        <v>1107042157.46</v>
      </c>
    </row>
    <row r="21" spans="2:9" ht="15">
      <c r="B21" s="175"/>
      <c r="C21" s="176" t="s">
        <v>489</v>
      </c>
      <c r="D21" s="177">
        <v>0</v>
      </c>
      <c r="E21" s="178">
        <v>0</v>
      </c>
      <c r="F21" s="178">
        <f t="shared" si="2"/>
        <v>0</v>
      </c>
      <c r="G21" s="178">
        <v>0</v>
      </c>
      <c r="H21" s="178">
        <v>0</v>
      </c>
      <c r="I21" s="179">
        <f t="shared" si="3"/>
        <v>0</v>
      </c>
    </row>
    <row r="22" spans="2:9" ht="15">
      <c r="B22" s="175"/>
      <c r="C22" s="176" t="s">
        <v>490</v>
      </c>
      <c r="D22" s="177">
        <v>0</v>
      </c>
      <c r="E22" s="178">
        <v>0</v>
      </c>
      <c r="F22" s="178">
        <f t="shared" ref="F22:F29" si="5">+D22+E22</f>
        <v>0</v>
      </c>
      <c r="G22" s="178">
        <v>0</v>
      </c>
      <c r="H22" s="178">
        <v>0</v>
      </c>
      <c r="I22" s="179">
        <f t="shared" ref="I22:I25" si="6">+F22-G22</f>
        <v>0</v>
      </c>
    </row>
    <row r="23" spans="2:9" ht="15">
      <c r="B23" s="175"/>
      <c r="C23" s="176" t="s">
        <v>491</v>
      </c>
      <c r="D23" s="177">
        <v>0</v>
      </c>
      <c r="E23" s="178">
        <v>0</v>
      </c>
      <c r="F23" s="178">
        <f t="shared" si="5"/>
        <v>0</v>
      </c>
      <c r="G23" s="178">
        <v>0</v>
      </c>
      <c r="H23" s="178">
        <v>0</v>
      </c>
      <c r="I23" s="179">
        <f t="shared" si="6"/>
        <v>0</v>
      </c>
    </row>
    <row r="24" spans="2:9" ht="15">
      <c r="B24" s="175"/>
      <c r="C24" s="176" t="s">
        <v>492</v>
      </c>
      <c r="D24" s="177">
        <v>0</v>
      </c>
      <c r="E24" s="178">
        <v>0</v>
      </c>
      <c r="F24" s="178">
        <f t="shared" si="5"/>
        <v>0</v>
      </c>
      <c r="G24" s="178">
        <v>0</v>
      </c>
      <c r="H24" s="178">
        <v>0</v>
      </c>
      <c r="I24" s="179">
        <f t="shared" si="6"/>
        <v>0</v>
      </c>
    </row>
    <row r="25" spans="2:9" ht="15">
      <c r="B25" s="175"/>
      <c r="C25" s="176" t="s">
        <v>493</v>
      </c>
      <c r="D25" s="177">
        <v>0</v>
      </c>
      <c r="E25" s="178">
        <v>0</v>
      </c>
      <c r="F25" s="178">
        <f t="shared" si="5"/>
        <v>0</v>
      </c>
      <c r="G25" s="178">
        <v>0</v>
      </c>
      <c r="H25" s="178">
        <v>0</v>
      </c>
      <c r="I25" s="179">
        <f t="shared" si="6"/>
        <v>0</v>
      </c>
    </row>
    <row r="26" spans="2:9" ht="15">
      <c r="B26" s="175"/>
      <c r="C26" s="176" t="s">
        <v>494</v>
      </c>
      <c r="D26" s="258">
        <f>+'F6a. EAEPE OG'!D10</f>
        <v>1367973286.0100002</v>
      </c>
      <c r="E26" s="258">
        <f>+'F6a. EAEPE OG'!E10</f>
        <v>12161739.609999999</v>
      </c>
      <c r="F26" s="258">
        <f>+'F6a. EAEPE OG'!F10</f>
        <v>1380135025.6200001</v>
      </c>
      <c r="G26" s="258">
        <f>+'F6a. EAEPE OG'!G10</f>
        <v>273092868.16000003</v>
      </c>
      <c r="H26" s="258">
        <f>+'F6a. EAEPE OG'!H10</f>
        <v>271950659.81999999</v>
      </c>
      <c r="I26" s="258">
        <f>+'F6a. EAEPE OG'!I10</f>
        <v>1107042157.46</v>
      </c>
    </row>
    <row r="27" spans="2:9" ht="15">
      <c r="B27" s="175"/>
      <c r="C27" s="176" t="s">
        <v>495</v>
      </c>
      <c r="D27" s="177">
        <v>0</v>
      </c>
      <c r="E27" s="178">
        <v>0</v>
      </c>
      <c r="F27" s="178">
        <f t="shared" si="5"/>
        <v>0</v>
      </c>
      <c r="G27" s="178"/>
      <c r="H27" s="178"/>
      <c r="I27" s="178"/>
    </row>
    <row r="28" spans="2:9" ht="15">
      <c r="B28" s="180" t="s">
        <v>496</v>
      </c>
      <c r="C28" s="181"/>
      <c r="D28" s="173">
        <f>SUM(D29:D37)</f>
        <v>0</v>
      </c>
      <c r="E28" s="173">
        <f t="shared" ref="E28:I28" si="7">SUM(E29:E37)</f>
        <v>0</v>
      </c>
      <c r="F28" s="173">
        <f t="shared" si="7"/>
        <v>0</v>
      </c>
      <c r="G28" s="173">
        <f t="shared" si="7"/>
        <v>0</v>
      </c>
      <c r="H28" s="173">
        <f t="shared" si="7"/>
        <v>0</v>
      </c>
      <c r="I28" s="173">
        <f t="shared" si="7"/>
        <v>0</v>
      </c>
    </row>
    <row r="29" spans="2:9" ht="15">
      <c r="B29" s="175"/>
      <c r="C29" s="176" t="s">
        <v>497</v>
      </c>
      <c r="D29" s="177">
        <v>0</v>
      </c>
      <c r="E29" s="178">
        <v>0</v>
      </c>
      <c r="F29" s="178">
        <f t="shared" si="5"/>
        <v>0</v>
      </c>
      <c r="G29" s="178">
        <v>0</v>
      </c>
      <c r="H29" s="178">
        <v>0</v>
      </c>
      <c r="I29" s="179">
        <f t="shared" ref="I29" si="8">+F29-G29</f>
        <v>0</v>
      </c>
    </row>
    <row r="30" spans="2:9" ht="15">
      <c r="B30" s="175"/>
      <c r="C30" s="176" t="s">
        <v>498</v>
      </c>
      <c r="D30" s="177">
        <v>0</v>
      </c>
      <c r="E30" s="178">
        <v>0</v>
      </c>
      <c r="F30" s="178">
        <f t="shared" ref="F30:F39" si="9">+D30+E30</f>
        <v>0</v>
      </c>
      <c r="G30" s="178">
        <v>0</v>
      </c>
      <c r="H30" s="178">
        <v>0</v>
      </c>
      <c r="I30" s="179">
        <f t="shared" ref="I30:I39" si="10">+F30-G30</f>
        <v>0</v>
      </c>
    </row>
    <row r="31" spans="2:9" ht="15">
      <c r="B31" s="175"/>
      <c r="C31" s="176" t="s">
        <v>499</v>
      </c>
      <c r="D31" s="177">
        <v>0</v>
      </c>
      <c r="E31" s="178">
        <v>0</v>
      </c>
      <c r="F31" s="178">
        <f t="shared" si="9"/>
        <v>0</v>
      </c>
      <c r="G31" s="178">
        <v>0</v>
      </c>
      <c r="H31" s="178">
        <v>0</v>
      </c>
      <c r="I31" s="179">
        <f t="shared" si="10"/>
        <v>0</v>
      </c>
    </row>
    <row r="32" spans="2:9" ht="15">
      <c r="B32" s="175"/>
      <c r="C32" s="176" t="s">
        <v>500</v>
      </c>
      <c r="D32" s="177">
        <v>0</v>
      </c>
      <c r="E32" s="178">
        <v>0</v>
      </c>
      <c r="F32" s="178">
        <f t="shared" si="9"/>
        <v>0</v>
      </c>
      <c r="G32" s="178">
        <v>0</v>
      </c>
      <c r="H32" s="178">
        <v>0</v>
      </c>
      <c r="I32" s="179">
        <f t="shared" si="10"/>
        <v>0</v>
      </c>
    </row>
    <row r="33" spans="2:9" ht="15">
      <c r="B33" s="175"/>
      <c r="C33" s="176" t="s">
        <v>501</v>
      </c>
      <c r="D33" s="177">
        <v>0</v>
      </c>
      <c r="E33" s="178">
        <v>0</v>
      </c>
      <c r="F33" s="178">
        <f t="shared" si="9"/>
        <v>0</v>
      </c>
      <c r="G33" s="178">
        <v>0</v>
      </c>
      <c r="H33" s="178">
        <v>0</v>
      </c>
      <c r="I33" s="179">
        <f t="shared" si="10"/>
        <v>0</v>
      </c>
    </row>
    <row r="34" spans="2:9" ht="15">
      <c r="B34" s="175"/>
      <c r="C34" s="176" t="s">
        <v>502</v>
      </c>
      <c r="D34" s="177">
        <v>0</v>
      </c>
      <c r="E34" s="178">
        <v>0</v>
      </c>
      <c r="F34" s="178">
        <f t="shared" si="9"/>
        <v>0</v>
      </c>
      <c r="G34" s="178">
        <v>0</v>
      </c>
      <c r="H34" s="178">
        <v>0</v>
      </c>
      <c r="I34" s="179">
        <f t="shared" si="10"/>
        <v>0</v>
      </c>
    </row>
    <row r="35" spans="2:9" ht="15">
      <c r="B35" s="175"/>
      <c r="C35" s="176" t="s">
        <v>503</v>
      </c>
      <c r="D35" s="177">
        <v>0</v>
      </c>
      <c r="E35" s="178">
        <v>0</v>
      </c>
      <c r="F35" s="178">
        <f t="shared" si="9"/>
        <v>0</v>
      </c>
      <c r="G35" s="178">
        <v>0</v>
      </c>
      <c r="H35" s="178">
        <v>0</v>
      </c>
      <c r="I35" s="179">
        <f t="shared" si="10"/>
        <v>0</v>
      </c>
    </row>
    <row r="36" spans="2:9" ht="15">
      <c r="B36" s="175"/>
      <c r="C36" s="176" t="s">
        <v>504</v>
      </c>
      <c r="D36" s="177">
        <v>0</v>
      </c>
      <c r="E36" s="178">
        <v>0</v>
      </c>
      <c r="F36" s="178">
        <f t="shared" si="9"/>
        <v>0</v>
      </c>
      <c r="G36" s="178">
        <v>0</v>
      </c>
      <c r="H36" s="178">
        <v>0</v>
      </c>
      <c r="I36" s="179">
        <f t="shared" si="10"/>
        <v>0</v>
      </c>
    </row>
    <row r="37" spans="2:9" ht="15">
      <c r="B37" s="175"/>
      <c r="C37" s="176" t="s">
        <v>505</v>
      </c>
      <c r="D37" s="177">
        <v>0</v>
      </c>
      <c r="E37" s="178">
        <v>0</v>
      </c>
      <c r="F37" s="178">
        <f t="shared" si="9"/>
        <v>0</v>
      </c>
      <c r="G37" s="178">
        <v>0</v>
      </c>
      <c r="H37" s="178">
        <v>0</v>
      </c>
      <c r="I37" s="179">
        <f t="shared" si="10"/>
        <v>0</v>
      </c>
    </row>
    <row r="38" spans="2:9" ht="15">
      <c r="B38" s="180" t="s">
        <v>506</v>
      </c>
      <c r="C38" s="181"/>
      <c r="D38" s="173">
        <f>SUM(D39:D42)</f>
        <v>0</v>
      </c>
      <c r="E38" s="173">
        <f t="shared" ref="E38:I38" si="11">SUM(E39:E42)</f>
        <v>0</v>
      </c>
      <c r="F38" s="173">
        <f t="shared" si="11"/>
        <v>0</v>
      </c>
      <c r="G38" s="173">
        <f t="shared" si="11"/>
        <v>0</v>
      </c>
      <c r="H38" s="173">
        <f t="shared" si="11"/>
        <v>0</v>
      </c>
      <c r="I38" s="173">
        <f t="shared" si="11"/>
        <v>0</v>
      </c>
    </row>
    <row r="39" spans="2:9" ht="15">
      <c r="B39" s="175"/>
      <c r="C39" s="182" t="s">
        <v>507</v>
      </c>
      <c r="D39" s="177">
        <v>0</v>
      </c>
      <c r="E39" s="178">
        <v>0</v>
      </c>
      <c r="F39" s="178">
        <f t="shared" si="9"/>
        <v>0</v>
      </c>
      <c r="G39" s="178">
        <v>0</v>
      </c>
      <c r="H39" s="178">
        <v>0</v>
      </c>
      <c r="I39" s="179">
        <f t="shared" si="10"/>
        <v>0</v>
      </c>
    </row>
    <row r="40" spans="2:9" ht="30">
      <c r="B40" s="175"/>
      <c r="C40" s="183" t="s">
        <v>508</v>
      </c>
      <c r="D40" s="177">
        <v>0</v>
      </c>
      <c r="E40" s="178">
        <v>0</v>
      </c>
      <c r="F40" s="178">
        <f t="shared" ref="F40:F42" si="12">+D40+E40</f>
        <v>0</v>
      </c>
      <c r="G40" s="178">
        <v>0</v>
      </c>
      <c r="H40" s="178">
        <v>0</v>
      </c>
      <c r="I40" s="179">
        <f t="shared" ref="I40:I42" si="13">+F40-G40</f>
        <v>0</v>
      </c>
    </row>
    <row r="41" spans="2:9" ht="15">
      <c r="B41" s="175"/>
      <c r="C41" s="182" t="s">
        <v>509</v>
      </c>
      <c r="D41" s="177">
        <v>0</v>
      </c>
      <c r="E41" s="178">
        <v>0</v>
      </c>
      <c r="F41" s="178">
        <f t="shared" si="12"/>
        <v>0</v>
      </c>
      <c r="G41" s="178">
        <v>0</v>
      </c>
      <c r="H41" s="178">
        <v>0</v>
      </c>
      <c r="I41" s="179">
        <f t="shared" si="13"/>
        <v>0</v>
      </c>
    </row>
    <row r="42" spans="2:9" ht="15">
      <c r="B42" s="175"/>
      <c r="C42" s="182" t="s">
        <v>510</v>
      </c>
      <c r="D42" s="177">
        <v>0</v>
      </c>
      <c r="E42" s="178">
        <v>0</v>
      </c>
      <c r="F42" s="178">
        <f t="shared" si="12"/>
        <v>0</v>
      </c>
      <c r="G42" s="178">
        <v>0</v>
      </c>
      <c r="H42" s="178">
        <v>0</v>
      </c>
      <c r="I42" s="179">
        <f t="shared" si="13"/>
        <v>0</v>
      </c>
    </row>
    <row r="43" spans="2:9" ht="15">
      <c r="B43" s="170" t="s">
        <v>511</v>
      </c>
      <c r="C43" s="171"/>
      <c r="D43" s="259">
        <f>+D44+D53+D61</f>
        <v>164083916</v>
      </c>
      <c r="E43" s="172">
        <f t="shared" ref="E43:I43" si="14">+E44+E53+E61</f>
        <v>0</v>
      </c>
      <c r="F43" s="259">
        <f t="shared" si="14"/>
        <v>164083916</v>
      </c>
      <c r="G43" s="172">
        <f t="shared" si="14"/>
        <v>0</v>
      </c>
      <c r="H43" s="172">
        <f t="shared" si="14"/>
        <v>0</v>
      </c>
      <c r="I43" s="259">
        <f t="shared" si="14"/>
        <v>164083916</v>
      </c>
    </row>
    <row r="44" spans="2:9" ht="15">
      <c r="B44" s="184" t="s">
        <v>479</v>
      </c>
      <c r="C44" s="185"/>
      <c r="D44" s="173">
        <f>SUM(D45:D52)</f>
        <v>0</v>
      </c>
      <c r="E44" s="173">
        <f t="shared" ref="E44:I44" si="15">SUM(E45:E52)</f>
        <v>0</v>
      </c>
      <c r="F44" s="173">
        <f t="shared" si="15"/>
        <v>0</v>
      </c>
      <c r="G44" s="173">
        <f t="shared" si="15"/>
        <v>0</v>
      </c>
      <c r="H44" s="173">
        <f t="shared" si="15"/>
        <v>0</v>
      </c>
      <c r="I44" s="173">
        <f t="shared" si="15"/>
        <v>0</v>
      </c>
    </row>
    <row r="45" spans="2:9" ht="15">
      <c r="B45" s="175"/>
      <c r="C45" s="182" t="s">
        <v>480</v>
      </c>
      <c r="D45" s="177">
        <v>0</v>
      </c>
      <c r="E45" s="178">
        <v>0</v>
      </c>
      <c r="F45" s="178">
        <f t="shared" ref="F45" si="16">+D45+E45</f>
        <v>0</v>
      </c>
      <c r="G45" s="178">
        <v>0</v>
      </c>
      <c r="H45" s="178">
        <v>0</v>
      </c>
      <c r="I45" s="179">
        <f t="shared" ref="I45" si="17">+F45-G45</f>
        <v>0</v>
      </c>
    </row>
    <row r="46" spans="2:9" ht="15">
      <c r="B46" s="175"/>
      <c r="C46" s="182" t="s">
        <v>481</v>
      </c>
      <c r="D46" s="177">
        <v>0</v>
      </c>
      <c r="E46" s="178">
        <v>0</v>
      </c>
      <c r="F46" s="178">
        <f t="shared" ref="F46:F52" si="18">+D46+E46</f>
        <v>0</v>
      </c>
      <c r="G46" s="178">
        <v>0</v>
      </c>
      <c r="H46" s="178">
        <v>0</v>
      </c>
      <c r="I46" s="179">
        <f t="shared" ref="I46:I54" si="19">+F46-G46</f>
        <v>0</v>
      </c>
    </row>
    <row r="47" spans="2:9" ht="15">
      <c r="B47" s="175"/>
      <c r="C47" s="182" t="s">
        <v>482</v>
      </c>
      <c r="D47" s="177">
        <v>0</v>
      </c>
      <c r="E47" s="178">
        <v>0</v>
      </c>
      <c r="F47" s="178">
        <f t="shared" si="18"/>
        <v>0</v>
      </c>
      <c r="G47" s="178">
        <v>0</v>
      </c>
      <c r="H47" s="178">
        <v>0</v>
      </c>
      <c r="I47" s="179">
        <f t="shared" si="19"/>
        <v>0</v>
      </c>
    </row>
    <row r="48" spans="2:9" ht="15">
      <c r="B48" s="175"/>
      <c r="C48" s="182" t="s">
        <v>483</v>
      </c>
      <c r="D48" s="177">
        <v>0</v>
      </c>
      <c r="E48" s="178">
        <v>0</v>
      </c>
      <c r="F48" s="178">
        <f t="shared" si="18"/>
        <v>0</v>
      </c>
      <c r="G48" s="178">
        <v>0</v>
      </c>
      <c r="H48" s="178">
        <v>0</v>
      </c>
      <c r="I48" s="179">
        <f t="shared" si="19"/>
        <v>0</v>
      </c>
    </row>
    <row r="49" spans="2:9" ht="15">
      <c r="B49" s="175"/>
      <c r="C49" s="182" t="s">
        <v>484</v>
      </c>
      <c r="D49" s="177">
        <v>0</v>
      </c>
      <c r="E49" s="178">
        <v>0</v>
      </c>
      <c r="F49" s="178">
        <f t="shared" si="18"/>
        <v>0</v>
      </c>
      <c r="G49" s="178">
        <v>0</v>
      </c>
      <c r="H49" s="178">
        <v>0</v>
      </c>
      <c r="I49" s="179">
        <f t="shared" si="19"/>
        <v>0</v>
      </c>
    </row>
    <row r="50" spans="2:9" ht="15">
      <c r="B50" s="175"/>
      <c r="C50" s="182" t="s">
        <v>485</v>
      </c>
      <c r="D50" s="177">
        <v>0</v>
      </c>
      <c r="E50" s="178">
        <v>0</v>
      </c>
      <c r="F50" s="178">
        <f t="shared" si="18"/>
        <v>0</v>
      </c>
      <c r="G50" s="178">
        <v>0</v>
      </c>
      <c r="H50" s="178">
        <v>0</v>
      </c>
      <c r="I50" s="179">
        <f t="shared" si="19"/>
        <v>0</v>
      </c>
    </row>
    <row r="51" spans="2:9" ht="15">
      <c r="B51" s="175"/>
      <c r="C51" s="182" t="s">
        <v>486</v>
      </c>
      <c r="D51" s="177">
        <v>0</v>
      </c>
      <c r="E51" s="178">
        <v>0</v>
      </c>
      <c r="F51" s="178">
        <f t="shared" si="18"/>
        <v>0</v>
      </c>
      <c r="G51" s="178">
        <v>0</v>
      </c>
      <c r="H51" s="178">
        <v>0</v>
      </c>
      <c r="I51" s="179">
        <f t="shared" si="19"/>
        <v>0</v>
      </c>
    </row>
    <row r="52" spans="2:9" ht="15">
      <c r="B52" s="175"/>
      <c r="C52" s="182" t="s">
        <v>487</v>
      </c>
      <c r="D52" s="177">
        <v>0</v>
      </c>
      <c r="E52" s="178">
        <v>0</v>
      </c>
      <c r="F52" s="178">
        <f t="shared" si="18"/>
        <v>0</v>
      </c>
      <c r="G52" s="178">
        <v>0</v>
      </c>
      <c r="H52" s="178">
        <v>0</v>
      </c>
      <c r="I52" s="179">
        <f t="shared" si="19"/>
        <v>0</v>
      </c>
    </row>
    <row r="53" spans="2:9" ht="15">
      <c r="B53" s="170" t="s">
        <v>488</v>
      </c>
      <c r="C53" s="171"/>
      <c r="D53" s="261">
        <f>SUM(D54:D60)</f>
        <v>164083916</v>
      </c>
      <c r="E53" s="261">
        <f t="shared" ref="E53:I53" si="20">SUM(E54:E60)</f>
        <v>0</v>
      </c>
      <c r="F53" s="261">
        <f t="shared" si="20"/>
        <v>164083916</v>
      </c>
      <c r="G53" s="261">
        <f t="shared" si="20"/>
        <v>0</v>
      </c>
      <c r="H53" s="261">
        <f t="shared" si="20"/>
        <v>0</v>
      </c>
      <c r="I53" s="261">
        <f t="shared" si="20"/>
        <v>164083916</v>
      </c>
    </row>
    <row r="54" spans="2:9" ht="15">
      <c r="B54" s="175"/>
      <c r="C54" s="176" t="s">
        <v>489</v>
      </c>
      <c r="D54" s="186">
        <v>0</v>
      </c>
      <c r="E54" s="179">
        <v>0</v>
      </c>
      <c r="F54" s="179">
        <f>+D54+E54</f>
        <v>0</v>
      </c>
      <c r="G54" s="179">
        <v>0</v>
      </c>
      <c r="H54" s="179">
        <v>0</v>
      </c>
      <c r="I54" s="179">
        <f t="shared" si="19"/>
        <v>0</v>
      </c>
    </row>
    <row r="55" spans="2:9" ht="15">
      <c r="B55" s="175"/>
      <c r="C55" s="176" t="s">
        <v>490</v>
      </c>
      <c r="D55" s="186">
        <v>0</v>
      </c>
      <c r="E55" s="179">
        <v>0</v>
      </c>
      <c r="F55" s="179">
        <f t="shared" ref="F55:F62" si="21">+D55+E55</f>
        <v>0</v>
      </c>
      <c r="G55" s="179">
        <v>0</v>
      </c>
      <c r="H55" s="179">
        <v>0</v>
      </c>
      <c r="I55" s="179">
        <f t="shared" ref="I55:I62" si="22">+F55-G55</f>
        <v>0</v>
      </c>
    </row>
    <row r="56" spans="2:9" ht="15">
      <c r="B56" s="175"/>
      <c r="C56" s="176" t="s">
        <v>491</v>
      </c>
      <c r="D56" s="186">
        <v>0</v>
      </c>
      <c r="E56" s="179">
        <v>0</v>
      </c>
      <c r="F56" s="179">
        <f t="shared" si="21"/>
        <v>0</v>
      </c>
      <c r="G56" s="179">
        <v>0</v>
      </c>
      <c r="H56" s="179">
        <v>0</v>
      </c>
      <c r="I56" s="179">
        <f t="shared" si="22"/>
        <v>0</v>
      </c>
    </row>
    <row r="57" spans="2:9" ht="15">
      <c r="B57" s="175"/>
      <c r="C57" s="176" t="s">
        <v>492</v>
      </c>
      <c r="D57" s="186">
        <v>0</v>
      </c>
      <c r="E57" s="179">
        <v>0</v>
      </c>
      <c r="F57" s="179">
        <f t="shared" si="21"/>
        <v>0</v>
      </c>
      <c r="G57" s="179">
        <v>0</v>
      </c>
      <c r="H57" s="179">
        <v>0</v>
      </c>
      <c r="I57" s="179">
        <f t="shared" si="22"/>
        <v>0</v>
      </c>
    </row>
    <row r="58" spans="2:9" ht="15">
      <c r="B58" s="175"/>
      <c r="C58" s="176" t="s">
        <v>493</v>
      </c>
      <c r="D58" s="186">
        <v>0</v>
      </c>
      <c r="E58" s="179">
        <v>0</v>
      </c>
      <c r="F58" s="179">
        <f t="shared" si="21"/>
        <v>0</v>
      </c>
      <c r="G58" s="179">
        <v>0</v>
      </c>
      <c r="H58" s="179">
        <v>0</v>
      </c>
      <c r="I58" s="179">
        <f t="shared" si="22"/>
        <v>0</v>
      </c>
    </row>
    <row r="59" spans="2:9" ht="15">
      <c r="B59" s="175"/>
      <c r="C59" s="176" t="s">
        <v>494</v>
      </c>
      <c r="D59" s="262">
        <f>+'F6a. EAEPE OG'!D83</f>
        <v>164083916</v>
      </c>
      <c r="E59" s="262">
        <f>+'F6a. EAEPE OG'!E83</f>
        <v>0</v>
      </c>
      <c r="F59" s="262">
        <f>+'F6a. EAEPE OG'!F83</f>
        <v>164083916</v>
      </c>
      <c r="G59" s="262">
        <f>+'F6a. EAEPE OG'!G83</f>
        <v>0</v>
      </c>
      <c r="H59" s="262">
        <f>+'F6a. EAEPE OG'!H83</f>
        <v>0</v>
      </c>
      <c r="I59" s="262">
        <f>+'F6a. EAEPE OG'!I83</f>
        <v>164083916</v>
      </c>
    </row>
    <row r="60" spans="2:9" ht="15">
      <c r="B60" s="175"/>
      <c r="C60" s="176" t="s">
        <v>495</v>
      </c>
      <c r="D60" s="186">
        <v>0</v>
      </c>
      <c r="E60" s="179">
        <v>0</v>
      </c>
      <c r="F60" s="179">
        <f t="shared" si="21"/>
        <v>0</v>
      </c>
      <c r="G60" s="179">
        <v>0</v>
      </c>
      <c r="H60" s="179">
        <v>0</v>
      </c>
      <c r="I60" s="179">
        <f t="shared" si="22"/>
        <v>0</v>
      </c>
    </row>
    <row r="61" spans="2:9" ht="15">
      <c r="B61" s="180" t="s">
        <v>496</v>
      </c>
      <c r="C61" s="181"/>
      <c r="D61" s="174">
        <f>SUM(D62:D70)</f>
        <v>0</v>
      </c>
      <c r="E61" s="174">
        <f t="shared" ref="E61:I61" si="23">SUM(E62:E70)</f>
        <v>0</v>
      </c>
      <c r="F61" s="174">
        <f t="shared" si="23"/>
        <v>0</v>
      </c>
      <c r="G61" s="174">
        <f t="shared" si="23"/>
        <v>0</v>
      </c>
      <c r="H61" s="174">
        <f t="shared" si="23"/>
        <v>0</v>
      </c>
      <c r="I61" s="174">
        <f t="shared" si="23"/>
        <v>0</v>
      </c>
    </row>
    <row r="62" spans="2:9" ht="15">
      <c r="B62" s="175"/>
      <c r="C62" s="176" t="s">
        <v>497</v>
      </c>
      <c r="D62" s="186">
        <v>0</v>
      </c>
      <c r="E62" s="179">
        <v>0</v>
      </c>
      <c r="F62" s="179">
        <f t="shared" si="21"/>
        <v>0</v>
      </c>
      <c r="G62" s="179">
        <v>0</v>
      </c>
      <c r="H62" s="179">
        <v>0</v>
      </c>
      <c r="I62" s="179">
        <f t="shared" si="22"/>
        <v>0</v>
      </c>
    </row>
    <row r="63" spans="2:9" ht="15">
      <c r="B63" s="175"/>
      <c r="C63" s="176" t="s">
        <v>498</v>
      </c>
      <c r="D63" s="186">
        <v>0</v>
      </c>
      <c r="E63" s="179">
        <v>0</v>
      </c>
      <c r="F63" s="179">
        <f t="shared" ref="F63:F72" si="24">+D63+E63</f>
        <v>0</v>
      </c>
      <c r="G63" s="179">
        <v>0</v>
      </c>
      <c r="H63" s="179">
        <v>0</v>
      </c>
      <c r="I63" s="179">
        <f t="shared" ref="I63:I72" si="25">+F63-G63</f>
        <v>0</v>
      </c>
    </row>
    <row r="64" spans="2:9" ht="15">
      <c r="B64" s="175"/>
      <c r="C64" s="176" t="s">
        <v>499</v>
      </c>
      <c r="D64" s="186">
        <v>0</v>
      </c>
      <c r="E64" s="179">
        <v>0</v>
      </c>
      <c r="F64" s="179">
        <f t="shared" si="24"/>
        <v>0</v>
      </c>
      <c r="G64" s="179">
        <v>0</v>
      </c>
      <c r="H64" s="179">
        <v>0</v>
      </c>
      <c r="I64" s="179">
        <f t="shared" si="25"/>
        <v>0</v>
      </c>
    </row>
    <row r="65" spans="2:9" ht="15">
      <c r="B65" s="175"/>
      <c r="C65" s="176" t="s">
        <v>500</v>
      </c>
      <c r="D65" s="186">
        <v>0</v>
      </c>
      <c r="E65" s="179">
        <v>0</v>
      </c>
      <c r="F65" s="179">
        <f t="shared" si="24"/>
        <v>0</v>
      </c>
      <c r="G65" s="179">
        <v>0</v>
      </c>
      <c r="H65" s="179">
        <v>0</v>
      </c>
      <c r="I65" s="179">
        <f t="shared" si="25"/>
        <v>0</v>
      </c>
    </row>
    <row r="66" spans="2:9" ht="15">
      <c r="B66" s="175"/>
      <c r="C66" s="176" t="s">
        <v>501</v>
      </c>
      <c r="D66" s="186">
        <v>0</v>
      </c>
      <c r="E66" s="179">
        <v>0</v>
      </c>
      <c r="F66" s="179">
        <f t="shared" si="24"/>
        <v>0</v>
      </c>
      <c r="G66" s="179">
        <v>0</v>
      </c>
      <c r="H66" s="179">
        <v>0</v>
      </c>
      <c r="I66" s="179">
        <f t="shared" si="25"/>
        <v>0</v>
      </c>
    </row>
    <row r="67" spans="2:9" ht="15">
      <c r="B67" s="175"/>
      <c r="C67" s="176" t="s">
        <v>502</v>
      </c>
      <c r="D67" s="186">
        <v>0</v>
      </c>
      <c r="E67" s="179">
        <v>0</v>
      </c>
      <c r="F67" s="179">
        <f t="shared" si="24"/>
        <v>0</v>
      </c>
      <c r="G67" s="179">
        <v>0</v>
      </c>
      <c r="H67" s="179">
        <v>0</v>
      </c>
      <c r="I67" s="179">
        <f t="shared" si="25"/>
        <v>0</v>
      </c>
    </row>
    <row r="68" spans="2:9" ht="15">
      <c r="B68" s="175"/>
      <c r="C68" s="176" t="s">
        <v>503</v>
      </c>
      <c r="D68" s="186">
        <v>0</v>
      </c>
      <c r="E68" s="179">
        <v>0</v>
      </c>
      <c r="F68" s="179">
        <f t="shared" si="24"/>
        <v>0</v>
      </c>
      <c r="G68" s="179">
        <v>0</v>
      </c>
      <c r="H68" s="179">
        <v>0</v>
      </c>
      <c r="I68" s="179">
        <f t="shared" si="25"/>
        <v>0</v>
      </c>
    </row>
    <row r="69" spans="2:9" ht="15">
      <c r="B69" s="175"/>
      <c r="C69" s="176" t="s">
        <v>504</v>
      </c>
      <c r="D69" s="186">
        <v>0</v>
      </c>
      <c r="E69" s="179">
        <v>0</v>
      </c>
      <c r="F69" s="179">
        <f t="shared" si="24"/>
        <v>0</v>
      </c>
      <c r="G69" s="179">
        <v>0</v>
      </c>
      <c r="H69" s="179">
        <v>0</v>
      </c>
      <c r="I69" s="179">
        <f t="shared" si="25"/>
        <v>0</v>
      </c>
    </row>
    <row r="70" spans="2:9" ht="15">
      <c r="B70" s="175"/>
      <c r="C70" s="176" t="s">
        <v>505</v>
      </c>
      <c r="D70" s="186">
        <v>0</v>
      </c>
      <c r="E70" s="179">
        <v>0</v>
      </c>
      <c r="F70" s="179">
        <f t="shared" si="24"/>
        <v>0</v>
      </c>
      <c r="G70" s="179">
        <v>0</v>
      </c>
      <c r="H70" s="179">
        <v>0</v>
      </c>
      <c r="I70" s="179">
        <f t="shared" si="25"/>
        <v>0</v>
      </c>
    </row>
    <row r="71" spans="2:9" ht="15">
      <c r="B71" s="180" t="s">
        <v>506</v>
      </c>
      <c r="C71" s="181"/>
      <c r="D71" s="174">
        <f>SUM(D72:D75)</f>
        <v>0</v>
      </c>
      <c r="E71" s="174">
        <f t="shared" ref="E71:I71" si="26">SUM(E72:E75)</f>
        <v>0</v>
      </c>
      <c r="F71" s="174">
        <f t="shared" si="26"/>
        <v>0</v>
      </c>
      <c r="G71" s="174">
        <f t="shared" si="26"/>
        <v>0</v>
      </c>
      <c r="H71" s="174">
        <f t="shared" si="26"/>
        <v>0</v>
      </c>
      <c r="I71" s="174">
        <f t="shared" si="26"/>
        <v>0</v>
      </c>
    </row>
    <row r="72" spans="2:9" ht="15">
      <c r="B72" s="175"/>
      <c r="C72" s="176" t="s">
        <v>507</v>
      </c>
      <c r="D72" s="186">
        <v>0</v>
      </c>
      <c r="E72" s="179">
        <v>0</v>
      </c>
      <c r="F72" s="179">
        <f t="shared" si="24"/>
        <v>0</v>
      </c>
      <c r="G72" s="179">
        <v>0</v>
      </c>
      <c r="H72" s="179">
        <v>0</v>
      </c>
      <c r="I72" s="179">
        <f t="shared" si="25"/>
        <v>0</v>
      </c>
    </row>
    <row r="73" spans="2:9" ht="30">
      <c r="B73" s="175"/>
      <c r="C73" s="187" t="s">
        <v>508</v>
      </c>
      <c r="D73" s="186">
        <v>0</v>
      </c>
      <c r="E73" s="179">
        <v>0</v>
      </c>
      <c r="F73" s="179">
        <f t="shared" ref="F73:F75" si="27">+D73+E73</f>
        <v>0</v>
      </c>
      <c r="G73" s="179">
        <v>0</v>
      </c>
      <c r="H73" s="179">
        <v>0</v>
      </c>
      <c r="I73" s="179">
        <f t="shared" ref="I73:I75" si="28">+F73-G73</f>
        <v>0</v>
      </c>
    </row>
    <row r="74" spans="2:9" ht="15">
      <c r="B74" s="175"/>
      <c r="C74" s="176" t="s">
        <v>509</v>
      </c>
      <c r="D74" s="186">
        <v>0</v>
      </c>
      <c r="E74" s="179">
        <v>0</v>
      </c>
      <c r="F74" s="179">
        <f t="shared" si="27"/>
        <v>0</v>
      </c>
      <c r="G74" s="179">
        <v>0</v>
      </c>
      <c r="H74" s="179">
        <v>0</v>
      </c>
      <c r="I74" s="179">
        <f t="shared" si="28"/>
        <v>0</v>
      </c>
    </row>
    <row r="75" spans="2:9" ht="15.75" thickBot="1">
      <c r="B75" s="175"/>
      <c r="C75" s="176" t="s">
        <v>510</v>
      </c>
      <c r="D75" s="186">
        <v>0</v>
      </c>
      <c r="E75" s="179">
        <v>0</v>
      </c>
      <c r="F75" s="179">
        <f t="shared" si="27"/>
        <v>0</v>
      </c>
      <c r="G75" s="179">
        <v>0</v>
      </c>
      <c r="H75" s="179">
        <v>0</v>
      </c>
      <c r="I75" s="179">
        <f t="shared" si="28"/>
        <v>0</v>
      </c>
    </row>
    <row r="76" spans="2:9" ht="15.75" thickBot="1">
      <c r="B76" s="188" t="s">
        <v>512</v>
      </c>
      <c r="C76" s="189"/>
      <c r="D76" s="263">
        <f>+D10+D43</f>
        <v>1532057202.0100002</v>
      </c>
      <c r="E76" s="263">
        <f t="shared" ref="E76:I76" si="29">+E10+E43</f>
        <v>12161739.609999999</v>
      </c>
      <c r="F76" s="263">
        <f t="shared" si="29"/>
        <v>1544218941.6200001</v>
      </c>
      <c r="G76" s="263">
        <f t="shared" si="29"/>
        <v>273092868.16000003</v>
      </c>
      <c r="H76" s="263">
        <f t="shared" si="29"/>
        <v>271950659.81999999</v>
      </c>
      <c r="I76" s="263">
        <f t="shared" si="29"/>
        <v>1271126073.46</v>
      </c>
    </row>
    <row r="77" spans="2:9">
      <c r="D77" s="65"/>
      <c r="E77" s="65"/>
      <c r="F77" s="65"/>
      <c r="G77" s="65"/>
      <c r="H77" s="65"/>
      <c r="I77" s="65"/>
    </row>
    <row r="78" spans="2:9">
      <c r="D78" s="65"/>
      <c r="E78" s="65"/>
      <c r="F78" s="65"/>
      <c r="G78" s="65"/>
      <c r="H78" s="65"/>
      <c r="I78" s="65"/>
    </row>
    <row r="79" spans="2:9">
      <c r="D79" s="65"/>
      <c r="E79" s="65"/>
      <c r="F79" s="65"/>
      <c r="G79" s="65"/>
      <c r="H79" s="65"/>
      <c r="I79" s="65"/>
    </row>
    <row r="80" spans="2:9">
      <c r="D80" s="65"/>
      <c r="E80" s="65"/>
      <c r="F80" s="65"/>
      <c r="G80" s="65"/>
      <c r="H80" s="65"/>
      <c r="I80" s="65"/>
    </row>
    <row r="81" spans="4:9">
      <c r="D81" s="65"/>
      <c r="E81" s="65"/>
      <c r="F81" s="65"/>
      <c r="G81" s="65"/>
      <c r="H81" s="65"/>
      <c r="I81" s="65"/>
    </row>
    <row r="82" spans="4:9">
      <c r="D82" s="65"/>
      <c r="E82" s="65"/>
      <c r="F82" s="65"/>
      <c r="G82" s="65"/>
      <c r="H82" s="65"/>
      <c r="I82" s="65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zoomScaleNormal="100" workbookViewId="0">
      <selection activeCell="C11" sqref="C11"/>
    </sheetView>
  </sheetViews>
  <sheetFormatPr baseColWidth="10" defaultColWidth="12.5703125" defaultRowHeight="12.75"/>
  <cols>
    <col min="1" max="1" width="1.7109375" style="143" customWidth="1"/>
    <col min="2" max="2" width="53" style="143" customWidth="1"/>
    <col min="3" max="8" width="18.28515625" style="143" customWidth="1"/>
    <col min="9" max="16384" width="12.5703125" style="143"/>
  </cols>
  <sheetData>
    <row r="1" spans="2:8" ht="6.75" customHeight="1" thickBot="1"/>
    <row r="2" spans="2:8" s="197" customFormat="1">
      <c r="B2" s="407" t="s">
        <v>524</v>
      </c>
      <c r="C2" s="408"/>
      <c r="D2" s="408"/>
      <c r="E2" s="408"/>
      <c r="F2" s="408"/>
      <c r="G2" s="408"/>
      <c r="H2" s="409"/>
    </row>
    <row r="3" spans="2:8" s="197" customFormat="1">
      <c r="B3" s="410" t="s">
        <v>366</v>
      </c>
      <c r="C3" s="411"/>
      <c r="D3" s="411"/>
      <c r="E3" s="411"/>
      <c r="F3" s="411"/>
      <c r="G3" s="411"/>
      <c r="H3" s="412"/>
    </row>
    <row r="4" spans="2:8" s="197" customFormat="1">
      <c r="B4" s="410" t="s">
        <v>455</v>
      </c>
      <c r="C4" s="411"/>
      <c r="D4" s="411"/>
      <c r="E4" s="411"/>
      <c r="F4" s="411"/>
      <c r="G4" s="411"/>
      <c r="H4" s="412"/>
    </row>
    <row r="5" spans="2:8" s="197" customFormat="1">
      <c r="B5" s="410" t="s">
        <v>530</v>
      </c>
      <c r="C5" s="411"/>
      <c r="D5" s="411"/>
      <c r="E5" s="411"/>
      <c r="F5" s="411"/>
      <c r="G5" s="411"/>
      <c r="H5" s="412"/>
    </row>
    <row r="6" spans="2:8" s="197" customFormat="1" ht="13.5" thickBot="1">
      <c r="B6" s="413" t="s">
        <v>4</v>
      </c>
      <c r="C6" s="414"/>
      <c r="D6" s="414"/>
      <c r="E6" s="414"/>
      <c r="F6" s="414"/>
      <c r="G6" s="414"/>
      <c r="H6" s="415"/>
    </row>
    <row r="7" spans="2:8" s="197" customFormat="1" ht="6" customHeight="1" thickBot="1">
      <c r="B7" s="198"/>
      <c r="C7" s="198"/>
      <c r="D7" s="198"/>
      <c r="E7" s="198"/>
      <c r="F7" s="198"/>
      <c r="G7" s="198"/>
      <c r="H7" s="198"/>
    </row>
    <row r="8" spans="2:8" s="197" customFormat="1" ht="13.5" thickBot="1">
      <c r="B8" s="404" t="s">
        <v>128</v>
      </c>
      <c r="C8" s="406" t="s">
        <v>456</v>
      </c>
      <c r="D8" s="406"/>
      <c r="E8" s="406"/>
      <c r="F8" s="406"/>
      <c r="G8" s="406"/>
      <c r="H8" s="406" t="s">
        <v>149</v>
      </c>
    </row>
    <row r="9" spans="2:8" s="197" customFormat="1" ht="26.25" thickBot="1">
      <c r="B9" s="405"/>
      <c r="C9" s="226" t="s">
        <v>150</v>
      </c>
      <c r="D9" s="227" t="s">
        <v>151</v>
      </c>
      <c r="E9" s="226" t="s">
        <v>152</v>
      </c>
      <c r="F9" s="226" t="s">
        <v>153</v>
      </c>
      <c r="G9" s="226" t="s">
        <v>154</v>
      </c>
      <c r="H9" s="406"/>
    </row>
    <row r="10" spans="2:8">
      <c r="B10" s="144" t="s">
        <v>457</v>
      </c>
      <c r="C10" s="145">
        <f>+C11+C12+C13+C16+C17+C20</f>
        <v>58160430.709999993</v>
      </c>
      <c r="D10" s="145">
        <f t="shared" ref="D10:H10" si="0">+D11+D12+D13+D16+D17+D20</f>
        <v>0</v>
      </c>
      <c r="E10" s="145">
        <f t="shared" si="0"/>
        <v>58160430.709999993</v>
      </c>
      <c r="F10" s="145">
        <f t="shared" si="0"/>
        <v>11272803.629999999</v>
      </c>
      <c r="G10" s="145">
        <f t="shared" si="0"/>
        <v>10149821.609999998</v>
      </c>
      <c r="H10" s="145">
        <f t="shared" si="0"/>
        <v>46887627.079999998</v>
      </c>
    </row>
    <row r="11" spans="2:8">
      <c r="B11" s="146" t="s">
        <v>458</v>
      </c>
      <c r="C11" s="147">
        <f>+'F6a. EAEPE OG'!D11</f>
        <v>58160430.709999993</v>
      </c>
      <c r="D11" s="147">
        <f>+'F6a. EAEPE OG'!E11</f>
        <v>0</v>
      </c>
      <c r="E11" s="147">
        <f>+C11+D11</f>
        <v>58160430.709999993</v>
      </c>
      <c r="F11" s="148">
        <f>+'F6a. EAEPE OG'!G11</f>
        <v>11272803.629999999</v>
      </c>
      <c r="G11" s="148">
        <f>+'F6a. EAEPE OG'!H11</f>
        <v>10149821.609999998</v>
      </c>
      <c r="H11" s="148">
        <f>+E11-F11</f>
        <v>46887627.079999998</v>
      </c>
    </row>
    <row r="12" spans="2:8">
      <c r="B12" s="146" t="s">
        <v>459</v>
      </c>
      <c r="C12" s="147">
        <v>0</v>
      </c>
      <c r="D12" s="147">
        <v>0</v>
      </c>
      <c r="E12" s="147">
        <f t="shared" ref="E12:E20" si="1">+C12+D12</f>
        <v>0</v>
      </c>
      <c r="F12" s="148">
        <v>0</v>
      </c>
      <c r="G12" s="149">
        <v>0</v>
      </c>
      <c r="H12" s="148">
        <f t="shared" ref="H12:H20" si="2">+E12-F12</f>
        <v>0</v>
      </c>
    </row>
    <row r="13" spans="2:8">
      <c r="B13" s="146" t="s">
        <v>460</v>
      </c>
      <c r="C13" s="147">
        <v>0</v>
      </c>
      <c r="D13" s="147">
        <v>0</v>
      </c>
      <c r="E13" s="147">
        <f t="shared" si="1"/>
        <v>0</v>
      </c>
      <c r="F13" s="147">
        <v>0</v>
      </c>
      <c r="G13" s="149">
        <v>0</v>
      </c>
      <c r="H13" s="148">
        <f t="shared" si="2"/>
        <v>0</v>
      </c>
    </row>
    <row r="14" spans="2:8">
      <c r="B14" s="150" t="s">
        <v>461</v>
      </c>
      <c r="C14" s="147">
        <v>0</v>
      </c>
      <c r="D14" s="147">
        <v>0</v>
      </c>
      <c r="E14" s="147">
        <f t="shared" si="1"/>
        <v>0</v>
      </c>
      <c r="F14" s="147">
        <v>0</v>
      </c>
      <c r="G14" s="149">
        <v>0</v>
      </c>
      <c r="H14" s="148">
        <f t="shared" si="2"/>
        <v>0</v>
      </c>
    </row>
    <row r="15" spans="2:8">
      <c r="B15" s="150" t="s">
        <v>462</v>
      </c>
      <c r="C15" s="147">
        <v>0</v>
      </c>
      <c r="D15" s="147">
        <v>0</v>
      </c>
      <c r="E15" s="147">
        <f t="shared" si="1"/>
        <v>0</v>
      </c>
      <c r="F15" s="147">
        <v>0</v>
      </c>
      <c r="G15" s="149">
        <v>0</v>
      </c>
      <c r="H15" s="148">
        <f t="shared" si="2"/>
        <v>0</v>
      </c>
    </row>
    <row r="16" spans="2:8">
      <c r="B16" s="146" t="s">
        <v>463</v>
      </c>
      <c r="C16" s="147">
        <v>0</v>
      </c>
      <c r="D16" s="147">
        <v>0</v>
      </c>
      <c r="E16" s="147">
        <f t="shared" si="1"/>
        <v>0</v>
      </c>
      <c r="F16" s="147">
        <v>0</v>
      </c>
      <c r="G16" s="149">
        <v>0</v>
      </c>
      <c r="H16" s="148">
        <f t="shared" si="2"/>
        <v>0</v>
      </c>
    </row>
    <row r="17" spans="2:8" ht="25.5">
      <c r="B17" s="146" t="s">
        <v>464</v>
      </c>
      <c r="C17" s="147">
        <v>0</v>
      </c>
      <c r="D17" s="147">
        <v>0</v>
      </c>
      <c r="E17" s="147">
        <f t="shared" si="1"/>
        <v>0</v>
      </c>
      <c r="F17" s="147">
        <v>0</v>
      </c>
      <c r="G17" s="149">
        <v>0</v>
      </c>
      <c r="H17" s="148">
        <f t="shared" si="2"/>
        <v>0</v>
      </c>
    </row>
    <row r="18" spans="2:8">
      <c r="B18" s="150" t="s">
        <v>465</v>
      </c>
      <c r="C18" s="147">
        <v>0</v>
      </c>
      <c r="D18" s="147">
        <v>0</v>
      </c>
      <c r="E18" s="147">
        <f t="shared" si="1"/>
        <v>0</v>
      </c>
      <c r="F18" s="147">
        <v>0</v>
      </c>
      <c r="G18" s="149">
        <v>0</v>
      </c>
      <c r="H18" s="148">
        <f t="shared" si="2"/>
        <v>0</v>
      </c>
    </row>
    <row r="19" spans="2:8">
      <c r="B19" s="150" t="s">
        <v>466</v>
      </c>
      <c r="C19" s="147">
        <v>0</v>
      </c>
      <c r="D19" s="147">
        <v>0</v>
      </c>
      <c r="E19" s="147">
        <f t="shared" si="1"/>
        <v>0</v>
      </c>
      <c r="F19" s="147">
        <v>0</v>
      </c>
      <c r="G19" s="149">
        <v>0</v>
      </c>
      <c r="H19" s="148">
        <f t="shared" si="2"/>
        <v>0</v>
      </c>
    </row>
    <row r="20" spans="2:8">
      <c r="B20" s="146" t="s">
        <v>467</v>
      </c>
      <c r="C20" s="147">
        <v>0</v>
      </c>
      <c r="D20" s="147">
        <v>0</v>
      </c>
      <c r="E20" s="147">
        <f t="shared" si="1"/>
        <v>0</v>
      </c>
      <c r="F20" s="147">
        <v>0</v>
      </c>
      <c r="G20" s="149">
        <v>0</v>
      </c>
      <c r="H20" s="148">
        <f t="shared" si="2"/>
        <v>0</v>
      </c>
    </row>
    <row r="21" spans="2:8">
      <c r="B21" s="151"/>
      <c r="C21" s="152"/>
      <c r="D21" s="153"/>
      <c r="E21" s="153"/>
      <c r="F21" s="153"/>
      <c r="G21" s="149"/>
      <c r="H21" s="149"/>
    </row>
    <row r="22" spans="2:8">
      <c r="B22" s="144" t="s">
        <v>257</v>
      </c>
      <c r="C22" s="152">
        <f>+C23+C24+C25+C28+C29+C32</f>
        <v>0</v>
      </c>
      <c r="D22" s="152">
        <f t="shared" ref="D22:H22" si="3">+D23+D24+D25+D28+D29+D32</f>
        <v>0</v>
      </c>
      <c r="E22" s="152">
        <f t="shared" si="3"/>
        <v>0</v>
      </c>
      <c r="F22" s="152">
        <f t="shared" si="3"/>
        <v>0</v>
      </c>
      <c r="G22" s="152">
        <f t="shared" si="3"/>
        <v>0</v>
      </c>
      <c r="H22" s="152">
        <f t="shared" si="3"/>
        <v>0</v>
      </c>
    </row>
    <row r="23" spans="2:8">
      <c r="B23" s="146" t="s">
        <v>458</v>
      </c>
      <c r="C23" s="147">
        <v>0</v>
      </c>
      <c r="D23" s="147">
        <v>0</v>
      </c>
      <c r="E23" s="147">
        <f t="shared" ref="E23:E32" si="4">+C23+D23</f>
        <v>0</v>
      </c>
      <c r="F23" s="148">
        <v>0</v>
      </c>
      <c r="G23" s="149">
        <v>0</v>
      </c>
      <c r="H23" s="148">
        <f t="shared" ref="H23:H32" si="5">+E23-F23</f>
        <v>0</v>
      </c>
    </row>
    <row r="24" spans="2:8">
      <c r="B24" s="146" t="s">
        <v>459</v>
      </c>
      <c r="C24" s="147">
        <v>0</v>
      </c>
      <c r="D24" s="147">
        <v>0</v>
      </c>
      <c r="E24" s="147">
        <f t="shared" si="4"/>
        <v>0</v>
      </c>
      <c r="F24" s="148">
        <v>0</v>
      </c>
      <c r="G24" s="149">
        <v>0</v>
      </c>
      <c r="H24" s="148">
        <f t="shared" si="5"/>
        <v>0</v>
      </c>
    </row>
    <row r="25" spans="2:8">
      <c r="B25" s="146" t="s">
        <v>460</v>
      </c>
      <c r="C25" s="147">
        <v>0</v>
      </c>
      <c r="D25" s="147">
        <v>0</v>
      </c>
      <c r="E25" s="147">
        <f t="shared" si="4"/>
        <v>0</v>
      </c>
      <c r="F25" s="148">
        <v>0</v>
      </c>
      <c r="G25" s="149">
        <v>0</v>
      </c>
      <c r="H25" s="148">
        <f t="shared" si="5"/>
        <v>0</v>
      </c>
    </row>
    <row r="26" spans="2:8">
      <c r="B26" s="150" t="s">
        <v>461</v>
      </c>
      <c r="C26" s="147">
        <v>0</v>
      </c>
      <c r="D26" s="147">
        <v>0</v>
      </c>
      <c r="E26" s="147">
        <f t="shared" si="4"/>
        <v>0</v>
      </c>
      <c r="F26" s="148">
        <v>0</v>
      </c>
      <c r="G26" s="149">
        <v>0</v>
      </c>
      <c r="H26" s="148">
        <f t="shared" si="5"/>
        <v>0</v>
      </c>
    </row>
    <row r="27" spans="2:8">
      <c r="B27" s="150" t="s">
        <v>462</v>
      </c>
      <c r="C27" s="147">
        <v>0</v>
      </c>
      <c r="D27" s="147">
        <v>0</v>
      </c>
      <c r="E27" s="147">
        <f t="shared" si="4"/>
        <v>0</v>
      </c>
      <c r="F27" s="148">
        <v>0</v>
      </c>
      <c r="G27" s="149">
        <v>0</v>
      </c>
      <c r="H27" s="148">
        <f t="shared" si="5"/>
        <v>0</v>
      </c>
    </row>
    <row r="28" spans="2:8">
      <c r="B28" s="146" t="s">
        <v>463</v>
      </c>
      <c r="C28" s="147">
        <v>0</v>
      </c>
      <c r="D28" s="147">
        <v>0</v>
      </c>
      <c r="E28" s="147">
        <f t="shared" si="4"/>
        <v>0</v>
      </c>
      <c r="F28" s="148">
        <v>0</v>
      </c>
      <c r="G28" s="149">
        <v>0</v>
      </c>
      <c r="H28" s="148">
        <f t="shared" si="5"/>
        <v>0</v>
      </c>
    </row>
    <row r="29" spans="2:8" ht="25.5">
      <c r="B29" s="146" t="s">
        <v>468</v>
      </c>
      <c r="C29" s="147">
        <v>0</v>
      </c>
      <c r="D29" s="147">
        <v>0</v>
      </c>
      <c r="E29" s="147">
        <f t="shared" si="4"/>
        <v>0</v>
      </c>
      <c r="F29" s="148">
        <v>0</v>
      </c>
      <c r="G29" s="149">
        <v>0</v>
      </c>
      <c r="H29" s="148">
        <f t="shared" si="5"/>
        <v>0</v>
      </c>
    </row>
    <row r="30" spans="2:8">
      <c r="B30" s="154" t="s">
        <v>465</v>
      </c>
      <c r="C30" s="147">
        <v>0</v>
      </c>
      <c r="D30" s="147">
        <v>0</v>
      </c>
      <c r="E30" s="147">
        <f t="shared" si="4"/>
        <v>0</v>
      </c>
      <c r="F30" s="148">
        <v>0</v>
      </c>
      <c r="G30" s="149">
        <v>0</v>
      </c>
      <c r="H30" s="148">
        <f t="shared" si="5"/>
        <v>0</v>
      </c>
    </row>
    <row r="31" spans="2:8">
      <c r="B31" s="154" t="s">
        <v>466</v>
      </c>
      <c r="C31" s="147">
        <v>0</v>
      </c>
      <c r="D31" s="147">
        <v>0</v>
      </c>
      <c r="E31" s="147">
        <f t="shared" si="4"/>
        <v>0</v>
      </c>
      <c r="F31" s="148">
        <v>0</v>
      </c>
      <c r="G31" s="149">
        <v>0</v>
      </c>
      <c r="H31" s="148">
        <f t="shared" si="5"/>
        <v>0</v>
      </c>
    </row>
    <row r="32" spans="2:8">
      <c r="B32" s="146" t="s">
        <v>467</v>
      </c>
      <c r="C32" s="147">
        <v>0</v>
      </c>
      <c r="D32" s="147">
        <v>0</v>
      </c>
      <c r="E32" s="147">
        <f t="shared" si="4"/>
        <v>0</v>
      </c>
      <c r="F32" s="148">
        <v>0</v>
      </c>
      <c r="G32" s="149">
        <v>0</v>
      </c>
      <c r="H32" s="148">
        <f t="shared" si="5"/>
        <v>0</v>
      </c>
    </row>
    <row r="33" spans="2:8" ht="13.5" thickBot="1">
      <c r="B33" s="146"/>
      <c r="C33" s="152"/>
      <c r="D33" s="147"/>
      <c r="E33" s="152"/>
      <c r="F33" s="152"/>
      <c r="G33" s="149"/>
      <c r="H33" s="149"/>
    </row>
    <row r="34" spans="2:8" ht="13.5" thickBot="1">
      <c r="B34" s="155" t="s">
        <v>469</v>
      </c>
      <c r="C34" s="156">
        <f>+C10+C22</f>
        <v>58160430.709999993</v>
      </c>
      <c r="D34" s="156">
        <f t="shared" ref="D34:H34" si="6">+D10+D22</f>
        <v>0</v>
      </c>
      <c r="E34" s="156">
        <f t="shared" si="6"/>
        <v>58160430.709999993</v>
      </c>
      <c r="F34" s="156">
        <f t="shared" si="6"/>
        <v>11272803.629999999</v>
      </c>
      <c r="G34" s="156">
        <f t="shared" si="6"/>
        <v>10149821.609999998</v>
      </c>
      <c r="H34" s="156">
        <f t="shared" si="6"/>
        <v>46887627.079999998</v>
      </c>
    </row>
    <row r="36" spans="2:8">
      <c r="B36" s="228" t="s">
        <v>519</v>
      </c>
    </row>
    <row r="37" spans="2:8">
      <c r="B37" s="143" t="s">
        <v>518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  <pageSetup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2024-02-09T15:26:01Z</cp:lastPrinted>
  <dcterms:created xsi:type="dcterms:W3CDTF">2017-05-03T19:21:22Z</dcterms:created>
  <dcterms:modified xsi:type="dcterms:W3CDTF">2024-02-09T15:26:24Z</dcterms:modified>
</cp:coreProperties>
</file>