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ervicios Admin\Documents\CUENTA PUBLICA 2022 ITSRLL\"/>
    </mc:Choice>
  </mc:AlternateContent>
  <bookViews>
    <workbookView xWindow="0" yWindow="0" windowWidth="20490" windowHeight="6525" activeTab="3"/>
  </bookViews>
  <sheets>
    <sheet name="Hoja5" sheetId="5" r:id="rId1"/>
    <sheet name="Hoja8" sheetId="8" r:id="rId2"/>
    <sheet name="Hoja7" sheetId="7" r:id="rId3"/>
    <sheet name="Hoja6" sheetId="6"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513" i="6" l="1"/>
  <c r="C1512" i="6"/>
  <c r="C1511" i="6"/>
  <c r="C1474" i="6"/>
  <c r="C1473" i="6"/>
  <c r="C1472" i="6"/>
  <c r="C1471" i="6"/>
  <c r="C1470" i="6"/>
  <c r="C1455" i="6"/>
  <c r="C1451" i="6"/>
  <c r="C1450" i="6"/>
  <c r="C1449" i="6"/>
  <c r="C1448" i="6"/>
  <c r="C1447" i="6"/>
  <c r="C1446" i="6"/>
  <c r="C1445" i="6"/>
  <c r="C1444" i="6"/>
  <c r="C1443" i="6"/>
  <c r="C1441" i="6"/>
  <c r="C1440" i="6"/>
  <c r="C1439" i="6"/>
  <c r="C1438" i="6"/>
  <c r="C1437" i="6"/>
  <c r="C1436" i="6"/>
  <c r="C1434" i="6"/>
  <c r="C1433" i="6"/>
  <c r="C1432" i="6"/>
  <c r="C1431" i="6"/>
  <c r="C1430" i="6"/>
  <c r="C1429" i="6"/>
  <c r="C1428" i="6"/>
  <c r="C1427" i="6"/>
  <c r="C1426" i="6"/>
  <c r="C1425" i="6"/>
  <c r="C1424" i="6"/>
  <c r="C1423" i="6"/>
  <c r="C1422" i="6"/>
  <c r="C1421" i="6"/>
  <c r="C1420" i="6"/>
  <c r="C1419" i="6"/>
  <c r="C1418" i="6"/>
  <c r="C1416" i="6"/>
  <c r="C1415" i="6"/>
  <c r="C1414" i="6"/>
  <c r="C1413" i="6"/>
  <c r="C1412" i="6"/>
  <c r="C1408" i="6"/>
  <c r="C1406" i="6"/>
  <c r="C1405" i="6"/>
  <c r="C1403" i="6"/>
  <c r="C1402" i="6"/>
  <c r="C1401" i="6"/>
  <c r="C1400" i="6"/>
  <c r="C1399" i="6"/>
  <c r="C1398" i="6"/>
  <c r="C1397" i="6"/>
  <c r="C1396" i="6"/>
  <c r="C1395" i="6"/>
  <c r="C1394" i="6"/>
  <c r="C1393" i="6"/>
  <c r="C1392" i="6"/>
  <c r="C1391" i="6"/>
  <c r="C1390" i="6"/>
  <c r="C1389" i="6"/>
  <c r="C1388" i="6"/>
  <c r="C1377" i="6"/>
  <c r="C1376" i="6"/>
  <c r="C1375" i="6"/>
  <c r="C1374" i="6"/>
  <c r="C1373" i="6"/>
  <c r="C1372" i="6"/>
  <c r="C1371" i="6"/>
  <c r="C1370" i="6"/>
  <c r="C1369" i="6"/>
  <c r="C1368" i="6"/>
  <c r="C1367" i="6"/>
  <c r="C1366" i="6"/>
  <c r="C1365" i="6"/>
  <c r="C1364" i="6"/>
  <c r="C1363" i="6"/>
  <c r="C1362" i="6"/>
  <c r="C1360" i="6"/>
  <c r="C1359" i="6"/>
  <c r="C1358" i="6"/>
  <c r="C1357" i="6"/>
  <c r="C1356" i="6"/>
  <c r="C1355" i="6"/>
  <c r="C1354" i="6"/>
  <c r="C1353" i="6"/>
  <c r="C1352" i="6"/>
  <c r="C1351" i="6"/>
  <c r="C1350" i="6"/>
  <c r="C1349" i="6"/>
  <c r="C1348" i="6"/>
  <c r="C1347" i="6"/>
  <c r="C1346" i="6"/>
  <c r="C1345" i="6"/>
  <c r="C1344" i="6"/>
  <c r="C1343" i="6"/>
  <c r="C1342" i="6"/>
  <c r="C1341" i="6"/>
  <c r="C1340" i="6"/>
  <c r="C1339" i="6"/>
  <c r="C1338" i="6"/>
  <c r="C1337" i="6"/>
  <c r="C1336" i="6"/>
  <c r="C1335" i="6"/>
  <c r="C1334" i="6"/>
  <c r="C1333" i="6"/>
  <c r="C1332" i="6"/>
  <c r="C1331" i="6"/>
  <c r="C1330" i="6"/>
  <c r="C1329" i="6"/>
  <c r="C1328" i="6"/>
  <c r="C1327" i="6"/>
  <c r="C1326" i="6"/>
  <c r="C1325" i="6"/>
  <c r="C1324" i="6"/>
  <c r="C1323" i="6"/>
  <c r="C1301" i="6"/>
  <c r="C1300" i="6"/>
  <c r="C1299" i="6"/>
  <c r="C1298" i="6"/>
  <c r="C1297" i="6"/>
  <c r="C1296" i="6"/>
  <c r="C1295" i="6"/>
  <c r="C1294" i="6"/>
  <c r="C1293" i="6"/>
  <c r="C1292" i="6"/>
  <c r="C1280" i="6"/>
  <c r="C1279" i="6"/>
  <c r="C1278" i="6"/>
  <c r="C1277" i="6"/>
  <c r="C1276" i="6"/>
  <c r="C1275" i="6"/>
  <c r="C1274" i="6"/>
  <c r="C1273" i="6"/>
  <c r="C1272" i="6"/>
  <c r="C1271" i="6"/>
  <c r="C1270" i="6"/>
  <c r="C1269" i="6"/>
  <c r="C1268" i="6"/>
  <c r="C1267" i="6"/>
  <c r="C1266" i="6"/>
  <c r="C1246" i="6"/>
  <c r="C1245" i="6"/>
  <c r="C1244" i="6"/>
  <c r="C1241" i="6"/>
  <c r="C1240" i="6"/>
  <c r="C1239" i="6"/>
  <c r="C1238" i="6"/>
  <c r="C1237" i="6"/>
  <c r="C1234" i="6"/>
  <c r="C1233" i="6"/>
  <c r="C1232" i="6"/>
  <c r="C1231" i="6"/>
  <c r="C1230" i="6"/>
  <c r="C1229" i="6"/>
  <c r="C1228" i="6"/>
  <c r="C1227" i="6"/>
  <c r="C1226" i="6"/>
  <c r="C1225" i="6"/>
  <c r="C1224" i="6"/>
  <c r="C1223" i="6"/>
  <c r="C1222" i="6"/>
  <c r="C1221" i="6"/>
  <c r="C1220" i="6"/>
  <c r="C1219" i="6"/>
  <c r="C1218" i="6"/>
  <c r="C1217" i="6"/>
  <c r="C1216" i="6"/>
  <c r="C1215" i="6"/>
  <c r="C1214" i="6"/>
  <c r="C1213" i="6"/>
  <c r="C1212" i="6"/>
  <c r="C1211" i="6"/>
  <c r="C1210" i="6"/>
  <c r="C1209" i="6"/>
  <c r="C1208" i="6"/>
  <c r="C1207" i="6"/>
  <c r="C1206" i="6"/>
  <c r="C1205" i="6"/>
  <c r="C1204" i="6"/>
  <c r="C1203" i="6"/>
  <c r="C1196" i="6"/>
  <c r="C1195" i="6"/>
  <c r="C1194" i="6"/>
  <c r="C1175" i="6"/>
  <c r="C1174" i="6"/>
  <c r="C1173" i="6"/>
  <c r="C1172" i="6"/>
  <c r="C1171" i="6"/>
  <c r="C1170" i="6"/>
  <c r="C1169" i="6"/>
  <c r="C1168" i="6"/>
  <c r="C1167" i="6"/>
  <c r="C1166" i="6"/>
  <c r="C1165" i="6"/>
  <c r="C1164" i="6"/>
  <c r="C1163" i="6"/>
  <c r="C1162" i="6"/>
  <c r="C1161" i="6"/>
  <c r="C1160" i="6"/>
  <c r="C1159" i="6"/>
  <c r="C1158" i="6"/>
  <c r="C1157" i="6"/>
  <c r="C1156" i="6"/>
  <c r="C1155" i="6"/>
  <c r="C1154" i="6"/>
  <c r="C1153" i="6"/>
  <c r="C1150" i="6"/>
  <c r="C1149" i="6"/>
  <c r="C1148" i="6"/>
  <c r="C1147" i="6"/>
  <c r="C1146" i="6"/>
  <c r="C1145" i="6"/>
  <c r="C1142" i="6"/>
  <c r="C1141" i="6"/>
  <c r="C1140" i="6"/>
  <c r="C1139" i="6"/>
  <c r="C1138" i="6"/>
  <c r="C1137" i="6"/>
  <c r="C1136" i="6"/>
  <c r="C1135" i="6"/>
  <c r="C1134" i="6"/>
  <c r="C1133" i="6"/>
  <c r="C1130" i="6"/>
  <c r="C1129" i="6"/>
  <c r="C1128" i="6"/>
  <c r="C1127" i="6"/>
  <c r="C1124" i="6"/>
  <c r="C1123" i="6"/>
  <c r="C1122" i="6"/>
  <c r="C1121" i="6"/>
  <c r="C1120" i="6"/>
  <c r="C1119" i="6"/>
  <c r="C1118" i="6"/>
  <c r="C1117" i="6"/>
  <c r="C1115" i="6"/>
  <c r="C1114" i="6"/>
  <c r="C1113" i="6"/>
  <c r="C1112" i="6"/>
  <c r="C1110" i="6"/>
  <c r="C1109" i="6"/>
  <c r="C1108" i="6"/>
  <c r="C1107" i="6"/>
  <c r="C1106" i="6"/>
  <c r="C1105" i="6"/>
  <c r="C1104" i="6"/>
  <c r="C1102" i="6"/>
  <c r="C1101" i="6"/>
  <c r="C1100" i="6"/>
  <c r="C1099" i="6"/>
  <c r="C768" i="6"/>
  <c r="C767" i="6"/>
  <c r="C758" i="6"/>
  <c r="C752" i="6"/>
  <c r="C751" i="6"/>
  <c r="C750" i="6"/>
  <c r="C749" i="6"/>
  <c r="C748" i="6"/>
  <c r="C746" i="6"/>
  <c r="C745" i="6"/>
  <c r="C744" i="6"/>
  <c r="C741" i="6"/>
  <c r="C740" i="6"/>
  <c r="C737" i="6"/>
  <c r="C736" i="6"/>
  <c r="C735" i="6"/>
  <c r="C732" i="6"/>
  <c r="C731" i="6"/>
  <c r="C729" i="6"/>
  <c r="C728" i="6"/>
  <c r="C717" i="6"/>
  <c r="C716" i="6"/>
  <c r="C715" i="6"/>
  <c r="C714" i="6"/>
  <c r="C713" i="6"/>
  <c r="C712" i="6"/>
  <c r="C711" i="6"/>
  <c r="C710" i="6"/>
  <c r="C709" i="6"/>
  <c r="C708" i="6"/>
  <c r="C687" i="6"/>
  <c r="C686" i="6"/>
  <c r="C685" i="6"/>
  <c r="C678" i="6"/>
  <c r="C677" i="6"/>
  <c r="C676" i="6"/>
  <c r="C675" i="6"/>
  <c r="C671" i="6"/>
  <c r="C668" i="6"/>
  <c r="C660" i="6"/>
  <c r="C659" i="6"/>
  <c r="C652" i="6"/>
  <c r="C651" i="6"/>
  <c r="C649" i="6"/>
  <c r="C648" i="6"/>
  <c r="C647" i="6"/>
  <c r="C646" i="6"/>
  <c r="C645" i="6"/>
  <c r="C639" i="6"/>
  <c r="C635" i="6"/>
  <c r="C634" i="6"/>
  <c r="C633" i="6"/>
  <c r="C631" i="6"/>
  <c r="C630" i="6"/>
  <c r="C494" i="6"/>
  <c r="C493" i="6"/>
  <c r="C492" i="6"/>
  <c r="C491" i="6"/>
  <c r="C490" i="6"/>
  <c r="C489" i="6"/>
  <c r="C488" i="6"/>
  <c r="C485" i="6"/>
  <c r="C484" i="6"/>
  <c r="C482" i="6"/>
  <c r="C481" i="6"/>
  <c r="C477" i="6"/>
  <c r="C476" i="6"/>
  <c r="C473" i="6"/>
  <c r="C470" i="6"/>
  <c r="C465" i="6"/>
  <c r="C464" i="6"/>
  <c r="C460" i="6"/>
  <c r="C459" i="6"/>
  <c r="C457" i="6"/>
  <c r="C456" i="6"/>
  <c r="C455" i="6"/>
  <c r="C454" i="6"/>
  <c r="C453" i="6"/>
  <c r="C452" i="6"/>
  <c r="C451" i="6"/>
  <c r="C450" i="6"/>
  <c r="C449" i="6"/>
  <c r="C443" i="6"/>
  <c r="C442" i="6"/>
  <c r="C441" i="6"/>
  <c r="C440" i="6"/>
  <c r="C439" i="6"/>
  <c r="C438" i="6"/>
  <c r="C436" i="6"/>
  <c r="C434" i="6"/>
  <c r="C433" i="6"/>
  <c r="C432" i="6"/>
  <c r="C431" i="6"/>
  <c r="C430" i="6"/>
  <c r="C428" i="6"/>
  <c r="C427" i="6"/>
  <c r="C426" i="6"/>
  <c r="C425" i="6"/>
  <c r="C423" i="6"/>
  <c r="C420" i="6"/>
  <c r="C419" i="6"/>
  <c r="C418" i="6"/>
  <c r="C417" i="6"/>
  <c r="C416" i="6"/>
  <c r="C415" i="6"/>
  <c r="C414" i="6"/>
  <c r="C413" i="6"/>
  <c r="C412" i="6"/>
  <c r="C411" i="6"/>
  <c r="C410" i="6"/>
  <c r="C409" i="6"/>
  <c r="C408" i="6"/>
  <c r="C407" i="6"/>
  <c r="C406" i="6"/>
  <c r="C405" i="6"/>
  <c r="C404" i="6"/>
  <c r="C403" i="6"/>
  <c r="C402" i="6"/>
  <c r="C401" i="6"/>
  <c r="C400" i="6"/>
  <c r="C399" i="6"/>
  <c r="C398" i="6"/>
  <c r="C397" i="6"/>
  <c r="C396" i="6"/>
  <c r="C395" i="6"/>
  <c r="C394" i="6"/>
  <c r="C393" i="6"/>
  <c r="C392" i="6"/>
  <c r="C391" i="6"/>
  <c r="C390" i="6"/>
  <c r="C389" i="6"/>
  <c r="C386" i="6"/>
  <c r="C385" i="6"/>
  <c r="C382" i="6"/>
  <c r="C381" i="6"/>
  <c r="C380" i="6"/>
  <c r="C379" i="6"/>
  <c r="C378" i="6"/>
  <c r="C203" i="6"/>
  <c r="C202" i="6"/>
  <c r="C191" i="6"/>
  <c r="C190" i="6"/>
  <c r="C187" i="6"/>
  <c r="C186" i="6"/>
  <c r="C185" i="6"/>
  <c r="C184" i="6"/>
  <c r="C182" i="6"/>
  <c r="C181" i="6"/>
  <c r="C152" i="6"/>
  <c r="C151" i="6"/>
  <c r="C147" i="6"/>
  <c r="C146" i="6"/>
  <c r="C140" i="6"/>
  <c r="C139" i="6"/>
  <c r="C137" i="6"/>
  <c r="C136" i="6"/>
  <c r="C135" i="6"/>
  <c r="C134" i="6"/>
  <c r="C132" i="6"/>
  <c r="C131" i="6"/>
  <c r="C125" i="6"/>
  <c r="C124" i="6"/>
  <c r="C123" i="6"/>
  <c r="C122" i="6"/>
  <c r="C121" i="6"/>
  <c r="C120" i="6"/>
  <c r="C119" i="6"/>
  <c r="C118" i="6"/>
  <c r="C117" i="6"/>
  <c r="C116" i="6"/>
  <c r="C115" i="6"/>
  <c r="C114" i="6"/>
  <c r="C113" i="6"/>
  <c r="C112" i="6"/>
  <c r="C111" i="6"/>
  <c r="C110" i="6"/>
  <c r="C109" i="6"/>
  <c r="C108" i="6"/>
  <c r="C107" i="6"/>
  <c r="C106" i="6"/>
  <c r="C105" i="6"/>
  <c r="C104" i="6"/>
  <c r="C103" i="6"/>
  <c r="C100" i="6"/>
  <c r="C99" i="6"/>
</calcChain>
</file>

<file path=xl/sharedStrings.xml><?xml version="1.0" encoding="utf-8"?>
<sst xmlns="http://schemas.openxmlformats.org/spreadsheetml/2006/main" count="21633" uniqueCount="4464">
  <si>
    <t>Número</t>
  </si>
  <si>
    <t>Código</t>
  </si>
  <si>
    <t>Fecha alta</t>
  </si>
  <si>
    <t>Descripción</t>
  </si>
  <si>
    <t>Marca</t>
  </si>
  <si>
    <t>Modelo</t>
  </si>
  <si>
    <t>Serie</t>
  </si>
  <si>
    <t>No. de inventario</t>
  </si>
  <si>
    <t>Persona</t>
  </si>
  <si>
    <t>Nombre de la persona</t>
  </si>
  <si>
    <t>Unid. adm.</t>
  </si>
  <si>
    <t>Nombre de la unidad administrativa</t>
  </si>
  <si>
    <t>Cuenta</t>
  </si>
  <si>
    <t>Nombre de la cuenta</t>
  </si>
  <si>
    <t>Cuenta dep.</t>
  </si>
  <si>
    <t>Fecha Adq.</t>
  </si>
  <si>
    <t>Documento que acredita la propiedad</t>
  </si>
  <si>
    <t>Valor Cotización</t>
  </si>
  <si>
    <t>Años de vida útil</t>
  </si>
  <si>
    <t>Valor desecho:</t>
  </si>
  <si>
    <t>Baja</t>
  </si>
  <si>
    <t>5190-0000001</t>
  </si>
  <si>
    <t>MOBILIARIO Y EQUIPO DE ADMINISTRACION</t>
  </si>
  <si>
    <t>POR DEFINIR</t>
  </si>
  <si>
    <t>1.2.4.1.9</t>
  </si>
  <si>
    <t>OTROS MOBILIARIOS Y EQUIPOS DE ADMINISTRACIÓN</t>
  </si>
  <si>
    <t>1.2.6.3.1.9</t>
  </si>
  <si>
    <t xml:space="preserve">INICIAL    </t>
  </si>
  <si>
    <t>N</t>
  </si>
  <si>
    <t>5290-0000002</t>
  </si>
  <si>
    <t>MOBILIARIO Y EQUIPO EDUCACIONAL</t>
  </si>
  <si>
    <t>1.2.4.2.9</t>
  </si>
  <si>
    <t>OTRO MOBILIARIO Y EQUIPO EDUCACIONAL Y RECREATIVO</t>
  </si>
  <si>
    <t>1.2.6.3.2.9</t>
  </si>
  <si>
    <t>5410-0000003</t>
  </si>
  <si>
    <t>EQUIPO DE TRANSPORTE</t>
  </si>
  <si>
    <t>1.2.4.4.1</t>
  </si>
  <si>
    <t>VEHÍCULOS Y EQUIPO TERRESTRE</t>
  </si>
  <si>
    <t>1.2.6.3.4.1</t>
  </si>
  <si>
    <t>5620-0000004</t>
  </si>
  <si>
    <t>MAQUINARIA Y EQUIPOS INDUSTRIAL</t>
  </si>
  <si>
    <t>1.2.4.6.2</t>
  </si>
  <si>
    <t>MAQUINARIA Y EQUIPO INDUSTRIAL</t>
  </si>
  <si>
    <t>1.2.6.3.6.2</t>
  </si>
  <si>
    <t>5910-0000005</t>
  </si>
  <si>
    <t>SOFTWARE</t>
  </si>
  <si>
    <t>1.2.5.1</t>
  </si>
  <si>
    <t>1.2.6.5.9.1</t>
  </si>
  <si>
    <t>5970-0000006</t>
  </si>
  <si>
    <t>LICENCIAS INFORMATICAS E INTELECTUALES</t>
  </si>
  <si>
    <t>1.2.5.4.1</t>
  </si>
  <si>
    <t>LICENCIAS INFORMÁTICAS E INTELECTUALES</t>
  </si>
  <si>
    <t>1.2.6.5.9.7</t>
  </si>
  <si>
    <t>FACTURA</t>
  </si>
  <si>
    <t>5970-0000007</t>
  </si>
  <si>
    <t>LICNECIA DE COMPUTACION</t>
  </si>
  <si>
    <t>FORTIGATE</t>
  </si>
  <si>
    <t>200D</t>
  </si>
  <si>
    <t>E000017</t>
  </si>
  <si>
    <t>LOPEZ OLIVAS JULIAN JOSE</t>
  </si>
  <si>
    <t>DEPTO DE SISTEMAS</t>
  </si>
  <si>
    <t>5150-0000008</t>
  </si>
  <si>
    <t>MONITOR</t>
  </si>
  <si>
    <t>DELL 21.5</t>
  </si>
  <si>
    <t>E2216H</t>
  </si>
  <si>
    <t>1.2.4.1.3</t>
  </si>
  <si>
    <t>EQUIPO DE CÓMPUTO Y DE TECNOLOGÍAS DE LA INFORMACIÓN</t>
  </si>
  <si>
    <t>1.2.6.3.1.5</t>
  </si>
  <si>
    <t>5110-0000009</t>
  </si>
  <si>
    <t>GABINETE METALICO UNIVERSAL ENTREPAÑOS F</t>
  </si>
  <si>
    <t>RENA</t>
  </si>
  <si>
    <t>E000020</t>
  </si>
  <si>
    <t>MARSAL ESPINO MARIA LUISA</t>
  </si>
  <si>
    <t>DEPARTAMENTO DE SERVICIOS ADMINISTRATIVOS</t>
  </si>
  <si>
    <t>1.2.4.1.1</t>
  </si>
  <si>
    <t>MUEBLES DE OFICINA Y ESTANTERÍA</t>
  </si>
  <si>
    <t>1.2.6.3.1.1</t>
  </si>
  <si>
    <t>5150-0000010</t>
  </si>
  <si>
    <t>LAPTOP</t>
  </si>
  <si>
    <t>ASUS</t>
  </si>
  <si>
    <t>EXPERTBOOK P1</t>
  </si>
  <si>
    <t>E000002</t>
  </si>
  <si>
    <t>ALVAREZ HERRERA VICTOR HUGO</t>
  </si>
  <si>
    <t>SUBDIRECCION DE PLANEACION</t>
  </si>
  <si>
    <t>5150-0000011</t>
  </si>
  <si>
    <t>E000024</t>
  </si>
  <si>
    <t>PEYRO ALMANZA GABRIELA</t>
  </si>
  <si>
    <t>SUBDIRECCION DE ADMINISTRACION Y FINANZAS</t>
  </si>
  <si>
    <t>5150-0000012</t>
  </si>
  <si>
    <t>E000047</t>
  </si>
  <si>
    <t>ESTRADA GARCIA FRANCISCO</t>
  </si>
  <si>
    <t>SUBDIRECCION DE INVESTIGACION Y POSGRADO</t>
  </si>
  <si>
    <t>5150-0000013</t>
  </si>
  <si>
    <t>E000011</t>
  </si>
  <si>
    <t>GARCIA MONTELONGO CLAUDIA IVETTE</t>
  </si>
  <si>
    <t>SUBDIRECCION ACADEMICA</t>
  </si>
  <si>
    <t>5610-0000014</t>
  </si>
  <si>
    <t>NEBULIZADOR</t>
  </si>
  <si>
    <t>KIMBERLY CLARK</t>
  </si>
  <si>
    <t>E000031</t>
  </si>
  <si>
    <t>RODRIGUEZ ORTIZ JOSE ARMANDO</t>
  </si>
  <si>
    <t>DEPTO DE RECURSOS MATERIALES</t>
  </si>
  <si>
    <t>1.2.4.6.1</t>
  </si>
  <si>
    <t>MAQUINARIA Y EQUIPO AGROPECUARIO</t>
  </si>
  <si>
    <t>1.2.6.3.6.1</t>
  </si>
  <si>
    <t>5150-0000015</t>
  </si>
  <si>
    <t>COMPUTADORA</t>
  </si>
  <si>
    <t>DELL</t>
  </si>
  <si>
    <t>OPTIPLEX</t>
  </si>
  <si>
    <t>7070 UFF</t>
  </si>
  <si>
    <t>5620-0000019</t>
  </si>
  <si>
    <t>ESTANTERIA CON CAJONES INDIVIDUALES CHIC</t>
  </si>
  <si>
    <t>E000025</t>
  </si>
  <si>
    <t>PUENTE LERMA JOSE RAMON</t>
  </si>
  <si>
    <t>DIVISION DE MECATRONICA</t>
  </si>
  <si>
    <t>5110-0000020</t>
  </si>
  <si>
    <t>CONJUNTO SEMI-EJECUTIVO LINEA 8000</t>
  </si>
  <si>
    <t>5970-0000021</t>
  </si>
  <si>
    <t>LICENCIA SISTEMA CONT. GUB. SCGIV</t>
  </si>
  <si>
    <t>CONTABILIDAD GUBERNAMENTAL</t>
  </si>
  <si>
    <t>SCGIV</t>
  </si>
  <si>
    <t>5150-0000022</t>
  </si>
  <si>
    <t>COMPUTADORA ENSAMBLADA</t>
  </si>
  <si>
    <t>5970-0000023</t>
  </si>
  <si>
    <t>LICENCIAMIENTO MICROSOFT</t>
  </si>
  <si>
    <t>ITSRLL-AI-597-0106 AL 0109</t>
  </si>
  <si>
    <t>5970-0000024</t>
  </si>
  <si>
    <t>LICENCIA SITIO WEB</t>
  </si>
  <si>
    <t>ITSRLL-AI-597-0117</t>
  </si>
  <si>
    <t>5150-0000025</t>
  </si>
  <si>
    <t>CONMUTADOR</t>
  </si>
  <si>
    <t>ITSRLL-ECTI-515-0465</t>
  </si>
  <si>
    <t>E000081</t>
  </si>
  <si>
    <t>PERALES MORALES GLORIA ELENA</t>
  </si>
  <si>
    <t>LABORATORIO DE COMPUTO</t>
  </si>
  <si>
    <t>5970-0000026</t>
  </si>
  <si>
    <t>ACTUALIZACION DE LICENCIAS SISTEMA</t>
  </si>
  <si>
    <t>CONTPAQ I</t>
  </si>
  <si>
    <t>ITSRLL-AI-597-0110 AL 0113</t>
  </si>
  <si>
    <t>5970-0000027</t>
  </si>
  <si>
    <t>LICENCIA INFORMATICA FORTIGATE 2000</t>
  </si>
  <si>
    <t>ITSRLL-AI-597-0109-BIS</t>
  </si>
  <si>
    <t>5620-0000028</t>
  </si>
  <si>
    <t>ESTUFA DE CULTIVO (INCUBADORA)</t>
  </si>
  <si>
    <t>ECOSHEL</t>
  </si>
  <si>
    <t>9052L</t>
  </si>
  <si>
    <t>ITSRLL-EIML-531-001</t>
  </si>
  <si>
    <t>E000104</t>
  </si>
  <si>
    <t>REYES IBARRA ERICK DANIEL</t>
  </si>
  <si>
    <t>DIVISION DE ALIMENTARIAS</t>
  </si>
  <si>
    <t>5150-0000029</t>
  </si>
  <si>
    <t>IMPRESORA MULT. LASER</t>
  </si>
  <si>
    <t>HP 1200 NW</t>
  </si>
  <si>
    <t>CNBRP4R645</t>
  </si>
  <si>
    <t>ITSRLL-ECTI-515-0466</t>
  </si>
  <si>
    <t>E000008</t>
  </si>
  <si>
    <t>DIAZ NAVARRETE MARIA DEL CARMEN</t>
  </si>
  <si>
    <t>DEPTO DE SERVICIOS ESCOLARES</t>
  </si>
  <si>
    <t>5150-0000030</t>
  </si>
  <si>
    <t>IMPRESORA</t>
  </si>
  <si>
    <t>DREMEL</t>
  </si>
  <si>
    <t>3D45</t>
  </si>
  <si>
    <t>3DM</t>
  </si>
  <si>
    <t>ITSRLL-ECTI-515-0467</t>
  </si>
  <si>
    <t>5150-0000031</t>
  </si>
  <si>
    <t>CREALITY CR-SCAN</t>
  </si>
  <si>
    <t>SKU: CRECRSCAN01</t>
  </si>
  <si>
    <t>3D SCANNER SET</t>
  </si>
  <si>
    <t>ITSRLL-ECTI-515-0478</t>
  </si>
  <si>
    <t>5150-0000032</t>
  </si>
  <si>
    <t>IMPRESORA 3D</t>
  </si>
  <si>
    <t>CREALITY CR-3040</t>
  </si>
  <si>
    <t>ITSRLL-ECTI-515-0479</t>
  </si>
  <si>
    <t>5150-0000033</t>
  </si>
  <si>
    <t>10 COMPUTADORAS</t>
  </si>
  <si>
    <t>OPTIPLEX 3080 COREI5</t>
  </si>
  <si>
    <t>ITSRLL-ECTI-515-0480 AL 489</t>
  </si>
  <si>
    <t>5150-0000034</t>
  </si>
  <si>
    <t>CORE I 510</t>
  </si>
  <si>
    <t>ITSRLL-ECTI-515-0468 AL 477</t>
  </si>
  <si>
    <t>5620-0000035</t>
  </si>
  <si>
    <t>CONTROLADOR LOGICO PROGRAMABLE</t>
  </si>
  <si>
    <t>PLC SIMATIC S7-1200 CPU 1211C</t>
  </si>
  <si>
    <t>ITSRLL-MEI-562-0142 Y 143</t>
  </si>
  <si>
    <t>5110-0000036</t>
  </si>
  <si>
    <t>MODULO DE EXPANSION DE ENTRADAS ANALOGIC</t>
  </si>
  <si>
    <t>ITSRLL-MEA-511-864 Y 865</t>
  </si>
  <si>
    <t>5110-0000037</t>
  </si>
  <si>
    <t>PANTALLA HMI</t>
  </si>
  <si>
    <t>ITSRLL-MEA-511-866 Y 867</t>
  </si>
  <si>
    <t>5150-0000038</t>
  </si>
  <si>
    <t>DELL OPTIPLEX</t>
  </si>
  <si>
    <t>3090 SFF</t>
  </si>
  <si>
    <t>5SJG3L3</t>
  </si>
  <si>
    <t>ITSRLL-ECTI-515-0492</t>
  </si>
  <si>
    <t>5150-0000039</t>
  </si>
  <si>
    <t>TABLETA</t>
  </si>
  <si>
    <t>SAMSUNG</t>
  </si>
  <si>
    <t>GALAXY A8 32GB+3 RAM</t>
  </si>
  <si>
    <t>ITSRLL-ECTI-515-0491</t>
  </si>
  <si>
    <t>E000110</t>
  </si>
  <si>
    <t>ROSALES PEREZ GUILLERMO</t>
  </si>
  <si>
    <t>DIRECCION GENERAL</t>
  </si>
  <si>
    <t>5150-0000041</t>
  </si>
  <si>
    <t>EQUIPO DE COMPUTO</t>
  </si>
  <si>
    <t>VORAGO SLIMBAY</t>
  </si>
  <si>
    <t>ITSRLL-ECTI-515-0490</t>
  </si>
  <si>
    <t>VILLARREAL SOTO JAVIER</t>
  </si>
  <si>
    <t>SOCIEDAD DE ALUMNOS(AS)</t>
  </si>
  <si>
    <t>5620-0000042</t>
  </si>
  <si>
    <t>AMOLADORA COLOIDAL</t>
  </si>
  <si>
    <t>ITSRLL-MEI-562-0145</t>
  </si>
  <si>
    <t>E000069</t>
  </si>
  <si>
    <t>VAZQUEZ FERNANDEZ ABRAHAM</t>
  </si>
  <si>
    <t>5620-0000043</t>
  </si>
  <si>
    <t>TAM104 TAMIZ MINI 400MM</t>
  </si>
  <si>
    <t>ITSRLL-MEI-562-0144</t>
  </si>
  <si>
    <t>5150-0000044</t>
  </si>
  <si>
    <t>TELEFONO CELULAR</t>
  </si>
  <si>
    <t>GALAXY Z FOLD 3</t>
  </si>
  <si>
    <t>ITSRLL-ECT-565-003</t>
  </si>
  <si>
    <t>E000037</t>
  </si>
  <si>
    <t>VILLARREAL SABAG MONICA</t>
  </si>
  <si>
    <t>OFNA DE COMUNICACION Y DIFUSION</t>
  </si>
  <si>
    <t>5320-0000045</t>
  </si>
  <si>
    <t>MICROSCOPIO BINOCULAR BIOLOGICO</t>
  </si>
  <si>
    <t>BASICO</t>
  </si>
  <si>
    <t>ITSRLL-EIML-532-001</t>
  </si>
  <si>
    <t>1.2.4.3.2</t>
  </si>
  <si>
    <t>INSTRUMENTAL MÉDICO Y DE LABORATORIO</t>
  </si>
  <si>
    <t>1.2.6.3.3.2</t>
  </si>
  <si>
    <t>5970-0000046</t>
  </si>
  <si>
    <t>LICENCIAMIENTO HOSTING SITIO WEB</t>
  </si>
  <si>
    <t>ITSRLL-AI-597-0119</t>
  </si>
  <si>
    <t>5970-0000048</t>
  </si>
  <si>
    <t>LICENCIAS INFORMATICAS MICROSOFT</t>
  </si>
  <si>
    <t>ITSRLL-AI-597-0120 AL 0123</t>
  </si>
  <si>
    <t>5670-0000049</t>
  </si>
  <si>
    <t>PODADORA DE GASOLINA</t>
  </si>
  <si>
    <t>EVANS 6 H.P.</t>
  </si>
  <si>
    <t>ITSRLL-MEA-561-0003</t>
  </si>
  <si>
    <t>1.2.4.6.7</t>
  </si>
  <si>
    <t>HERRAMIENTAS Y MÁQUINAS-HERRAMIENTA</t>
  </si>
  <si>
    <t>1.2.6.3.6.7</t>
  </si>
  <si>
    <t>5110-0000050</t>
  </si>
  <si>
    <t>CONJUNTO SECRETARIAL EN MELAMINA 1</t>
  </si>
  <si>
    <t>SM</t>
  </si>
  <si>
    <t>SIN MODELO</t>
  </si>
  <si>
    <t>SIN DATOS</t>
  </si>
  <si>
    <t>ITSRLL-MOO-0001</t>
  </si>
  <si>
    <t>5110-0000051</t>
  </si>
  <si>
    <t>SILLA SECRETARIAL MOD A-05 1</t>
  </si>
  <si>
    <t>ITSRLL-MOO-0002</t>
  </si>
  <si>
    <t>5110-0000052</t>
  </si>
  <si>
    <t>BANCA RECEPCION CON MESA 1</t>
  </si>
  <si>
    <t>ITSRLL-MOO-0003</t>
  </si>
  <si>
    <t>5110-0000053</t>
  </si>
  <si>
    <t>BANCA RECEPCION TRES PLAZAS 1</t>
  </si>
  <si>
    <t>ITSRLL-MOO-0004</t>
  </si>
  <si>
    <t>5110-0000054</t>
  </si>
  <si>
    <t>FAX BROTHER 275 1</t>
  </si>
  <si>
    <t>BROTHER</t>
  </si>
  <si>
    <t>ITSRLL-MOO-0005</t>
  </si>
  <si>
    <t>5110-0000055</t>
  </si>
  <si>
    <t>EQ. DE CONMUTADOR PANASONIC 1</t>
  </si>
  <si>
    <t>PANASONIC</t>
  </si>
  <si>
    <t>ITSRLL-MOO-0006</t>
  </si>
  <si>
    <t>5110-0000056</t>
  </si>
  <si>
    <t>ITSRLL-MOO-0007</t>
  </si>
  <si>
    <t>5110-0000057</t>
  </si>
  <si>
    <t>ITSRLL-MOO-0008</t>
  </si>
  <si>
    <t>5110-0000058</t>
  </si>
  <si>
    <t>ENCUADERANDORA 1</t>
  </si>
  <si>
    <t>ITSRLL-MOO-0010</t>
  </si>
  <si>
    <t>5110-0000059</t>
  </si>
  <si>
    <t>GUILLOTINA GBC 45 CM 1</t>
  </si>
  <si>
    <t>GBC</t>
  </si>
  <si>
    <t>ITSRLL-MOO-0011</t>
  </si>
  <si>
    <t>5110-0000060</t>
  </si>
  <si>
    <t>MAQUINA MECANICA OLYMPIA 1</t>
  </si>
  <si>
    <t>OLYMPIA</t>
  </si>
  <si>
    <t>ITSRLL-MOO-0012</t>
  </si>
  <si>
    <t>5110-0000061</t>
  </si>
  <si>
    <t>ITSRL-MOO-0013</t>
  </si>
  <si>
    <t>5110-0000062</t>
  </si>
  <si>
    <t>ITSRL-MOO-0014</t>
  </si>
  <si>
    <t>5110-0000063</t>
  </si>
  <si>
    <t>MESA PARA COMPUTADORA DE 1.20 X 1.60 CON</t>
  </si>
  <si>
    <t>ITSRLL-MOO-0015</t>
  </si>
  <si>
    <t>5110-0000064</t>
  </si>
  <si>
    <t>SILLON ALTO EJECUTIVO MOD OHC-100 1</t>
  </si>
  <si>
    <t>ITSRLL-MOO-0017</t>
  </si>
  <si>
    <t>5110-0000065</t>
  </si>
  <si>
    <t>SILLON VISITANTE NOVA CON BRAZO 1</t>
  </si>
  <si>
    <t>ITSRLL-MOO-0018</t>
  </si>
  <si>
    <t>5110-0000066</t>
  </si>
  <si>
    <t>SIN ETIQUETA</t>
  </si>
  <si>
    <t>5110-0000067</t>
  </si>
  <si>
    <t>TELEFONO UNILINEA TS500 1</t>
  </si>
  <si>
    <t>ITSRLL-MOO-0020</t>
  </si>
  <si>
    <t>5110-0000068</t>
  </si>
  <si>
    <t>ITSRLL-MOO-0021</t>
  </si>
  <si>
    <t>5110-0000069</t>
  </si>
  <si>
    <t>SILLON BAJO EJECUTIVO COLOR NEGRO 1</t>
  </si>
  <si>
    <t>5110-0000070</t>
  </si>
  <si>
    <t>SILLA FIJA 1</t>
  </si>
  <si>
    <t>ITSRLL-MOO-0023</t>
  </si>
  <si>
    <t>5110-0000071</t>
  </si>
  <si>
    <t>TELEFONO UNILINEA PANOSONIC 1</t>
  </si>
  <si>
    <t>ITSRLL-MOO-0024</t>
  </si>
  <si>
    <t>5110-0000072</t>
  </si>
  <si>
    <t>ENFRIADOR CALENTADOR DE AGUA 1</t>
  </si>
  <si>
    <t>ITSRLL-MOO0025</t>
  </si>
  <si>
    <t>5110-0000073</t>
  </si>
  <si>
    <t>REFRIGERADOR IEM 1</t>
  </si>
  <si>
    <t>IEM</t>
  </si>
  <si>
    <t>ITSRLL-MOO-0026</t>
  </si>
  <si>
    <t>5110-0000074</t>
  </si>
  <si>
    <t>HORNO MICROONDAS EMERSON 1</t>
  </si>
  <si>
    <t>EMERSON</t>
  </si>
  <si>
    <t>ITSRLL-MOO-0027</t>
  </si>
  <si>
    <t>5110-0000075</t>
  </si>
  <si>
    <t>ANTECOMOEDOR SOFIA 6 SILLAS 1</t>
  </si>
  <si>
    <t>SOFIA</t>
  </si>
  <si>
    <t>5110-0000076</t>
  </si>
  <si>
    <t>5110-0000077</t>
  </si>
  <si>
    <t>CENTRAL TELEFONICA PANASONIC 1</t>
  </si>
  <si>
    <t>ITSRLL-MOO-0029</t>
  </si>
  <si>
    <t>5110-0000078</t>
  </si>
  <si>
    <t>DVD CON VIDEO 1</t>
  </si>
  <si>
    <t>ITSRLL-MOO-0030</t>
  </si>
  <si>
    <t>5110-0000079</t>
  </si>
  <si>
    <t>TELEVISOR SONY 1</t>
  </si>
  <si>
    <t>SONY</t>
  </si>
  <si>
    <t>ITSRLL-MOO-0031</t>
  </si>
  <si>
    <t>5110-0000080</t>
  </si>
  <si>
    <t>ITSRLL-MOO-0032</t>
  </si>
  <si>
    <t>5110-0000081</t>
  </si>
  <si>
    <t>5110-0000082</t>
  </si>
  <si>
    <t>GABINETE C/4 GABETAS. 1</t>
  </si>
  <si>
    <t>ITSRLL-MOO-0033</t>
  </si>
  <si>
    <t>5110-0000083</t>
  </si>
  <si>
    <t>ITSRLL-MOO-0034</t>
  </si>
  <si>
    <t>5110-0000084</t>
  </si>
  <si>
    <t>ITSRLL-MOO-0035</t>
  </si>
  <si>
    <t>5110-0000085</t>
  </si>
  <si>
    <t>ITSRLL-MOO-0036</t>
  </si>
  <si>
    <t>5110-0000086</t>
  </si>
  <si>
    <t>5110-0000087</t>
  </si>
  <si>
    <t>ITSRLL-MOO-0037</t>
  </si>
  <si>
    <t>5110-0000088</t>
  </si>
  <si>
    <t>5110-0000089</t>
  </si>
  <si>
    <t>ITSRLL-MOO-0038</t>
  </si>
  <si>
    <t>5110-0000090</t>
  </si>
  <si>
    <t>ITSRLL-MOO-0039</t>
  </si>
  <si>
    <t>5110-0000091</t>
  </si>
  <si>
    <t>5110-0000092</t>
  </si>
  <si>
    <t>5110-0000093</t>
  </si>
  <si>
    <t>PAQUETE DE TARIFICADOR OMNITEL 1</t>
  </si>
  <si>
    <t>ITSRLL-MOO-0041</t>
  </si>
  <si>
    <t>5110-0000094</t>
  </si>
  <si>
    <t>ITSRLL-MOO-0042</t>
  </si>
  <si>
    <t>5110-0000095</t>
  </si>
  <si>
    <t>5110-0000096</t>
  </si>
  <si>
    <t>ITSRLL-MOO-0043</t>
  </si>
  <si>
    <t>5110-0000097</t>
  </si>
  <si>
    <t>VIDEOCAMARA JVC CON FOTOGRAFIA D. 1</t>
  </si>
  <si>
    <t>ITSRLL-MOO-0044</t>
  </si>
  <si>
    <t>5110-0000098</t>
  </si>
  <si>
    <t>ITSRLL-MOO-0045</t>
  </si>
  <si>
    <t>5110-0000099</t>
  </si>
  <si>
    <t>5110-0000100</t>
  </si>
  <si>
    <t>ITSRLL-MOO-0046</t>
  </si>
  <si>
    <t>5110-0000101</t>
  </si>
  <si>
    <t>CALCULADORA LOGOS OLIVETTI 1</t>
  </si>
  <si>
    <t>OLIVETTI</t>
  </si>
  <si>
    <t>ITSRLL-MOO-OO47</t>
  </si>
  <si>
    <t>5110-0000102</t>
  </si>
  <si>
    <t>MESA PARA IMPRESORA .72 X.52 MOD 105 1</t>
  </si>
  <si>
    <t>ITSRLL-MOO-0048</t>
  </si>
  <si>
    <t>5110-0000103</t>
  </si>
  <si>
    <t>ITSRLL-MOO-0049</t>
  </si>
  <si>
    <t>5110-0000104</t>
  </si>
  <si>
    <t>ENMICADORA GBC 1</t>
  </si>
  <si>
    <t>ITSRLL-MOO-0050</t>
  </si>
  <si>
    <t>5110-0000105</t>
  </si>
  <si>
    <t>ITSRLL-MOO-0051</t>
  </si>
  <si>
    <t>5110-0000106</t>
  </si>
  <si>
    <t>ITSRLL-MOO-0052</t>
  </si>
  <si>
    <t>5110-0000107</t>
  </si>
  <si>
    <t>5110-0000108</t>
  </si>
  <si>
    <t>ITSRLL-MOO-0053</t>
  </si>
  <si>
    <t>5110-0000109</t>
  </si>
  <si>
    <t>5110-0000110</t>
  </si>
  <si>
    <t>ITSRLL-MOO-0054</t>
  </si>
  <si>
    <t>5110-0000111</t>
  </si>
  <si>
    <t>ITSRLL-MOO-0055</t>
  </si>
  <si>
    <t>5110-0000112</t>
  </si>
  <si>
    <t>ITSRLL-MOO-0063</t>
  </si>
  <si>
    <t>5110-0000113</t>
  </si>
  <si>
    <t>SILLAS  FIJAS S/BRAZO 1</t>
  </si>
  <si>
    <t>ITSRLL-MOO-0056 AL 0087</t>
  </si>
  <si>
    <t>5110-0000114</t>
  </si>
  <si>
    <t>ITSRLL-MOO-0088</t>
  </si>
  <si>
    <t>5110-0000115</t>
  </si>
  <si>
    <t>ITSRLL-MOO-0089</t>
  </si>
  <si>
    <t>5110-0000116</t>
  </si>
  <si>
    <t>ITSRLL-MOO-0090</t>
  </si>
  <si>
    <t>5110-0000117</t>
  </si>
  <si>
    <t>5110-0000118</t>
  </si>
  <si>
    <t>MUEBLES CROMADOS P/MOCHILAS 1</t>
  </si>
  <si>
    <t>ITSRLL-MOO-0091</t>
  </si>
  <si>
    <t>5110-0000119</t>
  </si>
  <si>
    <t>ITSRLL-MOO-0092</t>
  </si>
  <si>
    <t>5110-0000120</t>
  </si>
  <si>
    <t>ITSRLL-MOO-0093</t>
  </si>
  <si>
    <t>5110-0000121</t>
  </si>
  <si>
    <t>MUEBLES CROMAOS 1</t>
  </si>
  <si>
    <t>ITSRLL-MOO-0094 Y 95</t>
  </si>
  <si>
    <t>5110-0000122</t>
  </si>
  <si>
    <t>PORTA CPU METÁLICO CON RUEDAS 1</t>
  </si>
  <si>
    <t>ITSRLL-MOO-0096</t>
  </si>
  <si>
    <t>5110-0000123</t>
  </si>
  <si>
    <t>CAFETERA PROGRAMABLE 1</t>
  </si>
  <si>
    <t>ITSRLL-MOO-0097</t>
  </si>
  <si>
    <t>5110-0000124</t>
  </si>
  <si>
    <t>ARCHIVEROS METALICOS DE 4 GAV. 1</t>
  </si>
  <si>
    <t>ITSRLL-MOO-0098</t>
  </si>
  <si>
    <t>5110-0000125</t>
  </si>
  <si>
    <t>ITSRLL-MOO-0099</t>
  </si>
  <si>
    <t>5110-0000126</t>
  </si>
  <si>
    <t>PEDESTAL LIBRO PARA VISITANTES DISTINGUI</t>
  </si>
  <si>
    <t>ITSRLL-MOO-0100</t>
  </si>
  <si>
    <t>5110-0000127</t>
  </si>
  <si>
    <t>LOCKERS LAMINA COLOR GRIS DE 1 PUERTA 1</t>
  </si>
  <si>
    <t>ITSRLL-MOO-0101 AL 1108</t>
  </si>
  <si>
    <t>5110-0000128</t>
  </si>
  <si>
    <t xml:space="preserve">MESAS P/EQ DE COMPUTO MOD. OXFORD S-361 </t>
  </si>
  <si>
    <t>ITSRLL-MOO-0109</t>
  </si>
  <si>
    <t>5110-0000129</t>
  </si>
  <si>
    <t xml:space="preserve">MESAS P/EQ DE COMPUTO MOD. OXFORD S-362 </t>
  </si>
  <si>
    <t>ITSRLL-MOO-0110</t>
  </si>
  <si>
    <t>5110-0000130</t>
  </si>
  <si>
    <t xml:space="preserve">CONJUNTO SECRETARIAL SPAZIO EN MELANINA </t>
  </si>
  <si>
    <t>SPAZIO</t>
  </si>
  <si>
    <t>ITSRLL-MOO-0111</t>
  </si>
  <si>
    <t>5110-0000131</t>
  </si>
  <si>
    <t>ITSRLL-MOO-0112</t>
  </si>
  <si>
    <t>5110-0000132</t>
  </si>
  <si>
    <t>ITSRLL-MOO-0113</t>
  </si>
  <si>
    <t>5110-0000133</t>
  </si>
  <si>
    <t>ITSRLL-MOO-0114</t>
  </si>
  <si>
    <t>5110-0000134</t>
  </si>
  <si>
    <t xml:space="preserve">SILLA SECRETARIAL MOD. A-07 COLOR NEGRO </t>
  </si>
  <si>
    <t>ITSRLL-MOO-0115</t>
  </si>
  <si>
    <t>5110-0000135</t>
  </si>
  <si>
    <t>ITSRLL-MOO-0116</t>
  </si>
  <si>
    <t>5110-0000136</t>
  </si>
  <si>
    <t>ITSRLL-MOO-0117</t>
  </si>
  <si>
    <t>5110-0000137</t>
  </si>
  <si>
    <t>ITSRLL-MOO-0118</t>
  </si>
  <si>
    <t>5110-0000138</t>
  </si>
  <si>
    <t>ESCRITORIO METALICOS 120X75X75 CMS 1</t>
  </si>
  <si>
    <t>ITSRLL-MOO-0119</t>
  </si>
  <si>
    <t>5110-0000139</t>
  </si>
  <si>
    <t>ITSRLL-MOO-0120</t>
  </si>
  <si>
    <t>5110-0000140</t>
  </si>
  <si>
    <t>ARCHIVEROS METALICOS DE 4 GAV. NOVA PLUS</t>
  </si>
  <si>
    <t>ITSRLL-MOO-0121</t>
  </si>
  <si>
    <t>5110-0000141</t>
  </si>
  <si>
    <t xml:space="preserve">ARCHIVERO METALICOS DE 4 GAV. NOVA PLUS </t>
  </si>
  <si>
    <t>ITSRLL-MOO-0122</t>
  </si>
  <si>
    <t>5110-0000142</t>
  </si>
  <si>
    <t>ESCRITORIO SECRETARIAL DE 1.20X.75 METAL</t>
  </si>
  <si>
    <t>ITSRLL-MOO-0123</t>
  </si>
  <si>
    <t>5110-0000143</t>
  </si>
  <si>
    <t>ITSRLL-MOO-0124</t>
  </si>
  <si>
    <t>5110-0000144</t>
  </si>
  <si>
    <t>ARCHIVERO METALICO DE 4 GAVETAS 1</t>
  </si>
  <si>
    <t>ITSRLL-MOO-0125</t>
  </si>
  <si>
    <t>5110-0000145</t>
  </si>
  <si>
    <t>ITSRLL-MOO-0126</t>
  </si>
  <si>
    <t>5110-0000146</t>
  </si>
  <si>
    <t>ITSRLL-MOO-0127</t>
  </si>
  <si>
    <t>5110-0000147</t>
  </si>
  <si>
    <t>SILLA SECRETARIAL MOD. L-125NB TELA COLO</t>
  </si>
  <si>
    <t>ITSRLL-MOO-0128</t>
  </si>
  <si>
    <t>5110-0000148</t>
  </si>
  <si>
    <t>ITSRLL-MOO-0129</t>
  </si>
  <si>
    <t>5110-0000149</t>
  </si>
  <si>
    <t>ITSRLL-MOO-0130</t>
  </si>
  <si>
    <t>5110-0000150</t>
  </si>
  <si>
    <t>ITSRLL-MOO-0131</t>
  </si>
  <si>
    <t>5110-0000151</t>
  </si>
  <si>
    <t>MUEBLE CROMADO CON ENTREPAÑOS Y RUEDAS 1</t>
  </si>
  <si>
    <t>ITSRLL-MOO-0132</t>
  </si>
  <si>
    <t>5110-0000152</t>
  </si>
  <si>
    <t>GABINETE METALICO 2 PUERTAS 1</t>
  </si>
  <si>
    <t>ITSRLL-MOO-0133</t>
  </si>
  <si>
    <t>5110-0000153</t>
  </si>
  <si>
    <t>PORTA CPU METALICO CON RUEDAS 4</t>
  </si>
  <si>
    <t>ITSRLL-MOO-0134 AL 137</t>
  </si>
  <si>
    <t>5110-0000154</t>
  </si>
  <si>
    <t>MESA 1</t>
  </si>
  <si>
    <t>5110-0000155</t>
  </si>
  <si>
    <t>GABINETE 1</t>
  </si>
  <si>
    <t>ITSRLL-MOO-0138</t>
  </si>
  <si>
    <t>5110-0000156</t>
  </si>
  <si>
    <t>SILLA SECRETARIAL S/BRAZOS C/NEGRO MOD 1</t>
  </si>
  <si>
    <t>ITSRLL-MOO-0139</t>
  </si>
  <si>
    <t>5110-0000157</t>
  </si>
  <si>
    <t>SILLAS DE VISITA C/BRAZOS C/NEGRO 6</t>
  </si>
  <si>
    <t>ITSRLL-MOO-0140 AL 0145</t>
  </si>
  <si>
    <t>5110-0000158</t>
  </si>
  <si>
    <t>GABINETES 2</t>
  </si>
  <si>
    <t>ITSRLL-MOO-0146 Y 147</t>
  </si>
  <si>
    <t>5110-0000159</t>
  </si>
  <si>
    <t>ESCRITORIOS SECRETARIALES METALICOS DE 1</t>
  </si>
  <si>
    <t>ITSRLL-MOO-0148 AL 151</t>
  </si>
  <si>
    <t>5110-0000160</t>
  </si>
  <si>
    <t>ARCHIVEROS DE 4 GAVETAS METALICOS 4</t>
  </si>
  <si>
    <t>ITSRLL-MOO-0152 AL 155</t>
  </si>
  <si>
    <t>5110-0000161</t>
  </si>
  <si>
    <t>SILLON CON PISTON C/NEGRO C/DESCANZABRAZ</t>
  </si>
  <si>
    <t>ITSRLL-MOO-0156 AL 1559</t>
  </si>
  <si>
    <t>5110-0000162</t>
  </si>
  <si>
    <t>CARRITOS P/COMPUTADORA PREGO C/GRANITO 4</t>
  </si>
  <si>
    <t>ITSRLL-MOO-0160 AL 163</t>
  </si>
  <si>
    <t>5110-0000163</t>
  </si>
  <si>
    <t>MESA PARA COMPUTADORA 1</t>
  </si>
  <si>
    <t>ITSRLL-MOO-0164</t>
  </si>
  <si>
    <t>5110-0000164</t>
  </si>
  <si>
    <t>CREDENZA TRADICIONAL 152X40X75 1</t>
  </si>
  <si>
    <t>ITSRLL-MOO-0165</t>
  </si>
  <si>
    <t>5110-0000165</t>
  </si>
  <si>
    <t>ARCHIVERO METALICO 2 GAVETAS 1</t>
  </si>
  <si>
    <t>ITSRLL-MOO-0166</t>
  </si>
  <si>
    <t>5110-0000166</t>
  </si>
  <si>
    <t>ARCHIVERO COLOR ARENA 4 GAVETAS 1</t>
  </si>
  <si>
    <t>ITSRLL-MOO-0167</t>
  </si>
  <si>
    <t>5110-0000167</t>
  </si>
  <si>
    <t>PORTA CPU MOVIL METALICO NEGRO 4</t>
  </si>
  <si>
    <t>ITSRLL-MOO-0168 AL 171</t>
  </si>
  <si>
    <t>5110-0000168</t>
  </si>
  <si>
    <t>ARCHIVERO METALICO DE DOS GAVETAS 1</t>
  </si>
  <si>
    <t>ITSRLL-MOO-0172</t>
  </si>
  <si>
    <t>5110-0000169</t>
  </si>
  <si>
    <t>MESAS 90 X 1.50 X 75 COL MAPLE 4</t>
  </si>
  <si>
    <t>ITSRLL-MOO-0173 AL 176</t>
  </si>
  <si>
    <t>5110-0000170</t>
  </si>
  <si>
    <t>SILLA OPERATIVA MODELO L-125NB 1</t>
  </si>
  <si>
    <t>ITSRLL-MOO-0177</t>
  </si>
  <si>
    <t>5110-0000171</t>
  </si>
  <si>
    <t>MESA MULTIUSOS .60X.40 CON RUEDAS 2</t>
  </si>
  <si>
    <t>ITSRLL-MOO-0178 Y 179</t>
  </si>
  <si>
    <t>5110-0000172</t>
  </si>
  <si>
    <t>SILLA VISITANTE MODELO A-135 NEGRO 12</t>
  </si>
  <si>
    <t>ITSRLL-MOO-0180 AL 191</t>
  </si>
  <si>
    <t>5110-0000173</t>
  </si>
  <si>
    <t>COPIADORA COPYCENTRE M133 1</t>
  </si>
  <si>
    <t>COPYCENTRE</t>
  </si>
  <si>
    <t>ITSRLL-OAF-0139</t>
  </si>
  <si>
    <t>5110-0000174</t>
  </si>
  <si>
    <t>COPIADORA MITA KM 2550 1</t>
  </si>
  <si>
    <t>MITA</t>
  </si>
  <si>
    <t>ITSRLL-OAF-0140</t>
  </si>
  <si>
    <t>5110-0000175</t>
  </si>
  <si>
    <t>COPIADORA CANNON 1</t>
  </si>
  <si>
    <t>CANNON</t>
  </si>
  <si>
    <t>5110-0000176</t>
  </si>
  <si>
    <t>ARCHIVERO 4 GABETAS COLOR ARENA 1</t>
  </si>
  <si>
    <t>5110-0000177</t>
  </si>
  <si>
    <t>SILLA SECRETARIAL MODELO L-125NB 1</t>
  </si>
  <si>
    <t>5110-0000178</t>
  </si>
  <si>
    <t>SILLA SECREATRIAL  A-05 COLOR NEGRO 1</t>
  </si>
  <si>
    <t>5110-0000179</t>
  </si>
  <si>
    <t>ITSRLL-MOO-0226 Y 227</t>
  </si>
  <si>
    <t>5110-0000180</t>
  </si>
  <si>
    <t>GABINETE MESA ALTA PARA COPIADORA 1</t>
  </si>
  <si>
    <t>ITSRLL-MOO-0228</t>
  </si>
  <si>
    <t>5110-0000181</t>
  </si>
  <si>
    <t>CLOSETTE DE TABLEROS 1</t>
  </si>
  <si>
    <t>PETESONIC</t>
  </si>
  <si>
    <t>5110-0000182</t>
  </si>
  <si>
    <t>GABINETE UNIVERSAL 1</t>
  </si>
  <si>
    <t>5110-0000183</t>
  </si>
  <si>
    <t>TELEFONO 1</t>
  </si>
  <si>
    <t>5110-0000184</t>
  </si>
  <si>
    <t>BANCAS DE PASILLO 12</t>
  </si>
  <si>
    <t>PO OSONIC</t>
  </si>
  <si>
    <t>ITSRLL-OAF-0220 AL 231</t>
  </si>
  <si>
    <t>5110-0000185</t>
  </si>
  <si>
    <t>GAVETEROS 2</t>
  </si>
  <si>
    <t>5110-0000186</t>
  </si>
  <si>
    <t>5110-0000187</t>
  </si>
  <si>
    <t>LIBREO MODULAR ESQUINERO 1</t>
  </si>
  <si>
    <t>5110-0000188</t>
  </si>
  <si>
    <t>TELEFONO PANASONIC UNILINEA 1</t>
  </si>
  <si>
    <t>5110-0000189</t>
  </si>
  <si>
    <t>COPIADORA DIGITAL XEROX 1</t>
  </si>
  <si>
    <t>XEROX</t>
  </si>
  <si>
    <t>5110-0000190</t>
  </si>
  <si>
    <t>MESA DE COMPUTADORA 1</t>
  </si>
  <si>
    <t>5110-0000191</t>
  </si>
  <si>
    <t>GABINETE UNIVERSAL .88X.40X1.80 1</t>
  </si>
  <si>
    <t>5110-0000192</t>
  </si>
  <si>
    <t>PORTA CPU METALICO NEGRO 1</t>
  </si>
  <si>
    <t>5110-0000193</t>
  </si>
  <si>
    <t>TELEFONO INALAMBRICO 1</t>
  </si>
  <si>
    <t>5110-0000194</t>
  </si>
  <si>
    <t>PANTALLA Y BOCINA EDIF C 1</t>
  </si>
  <si>
    <t>5110-0000195</t>
  </si>
  <si>
    <t>5110-0000196</t>
  </si>
  <si>
    <t>5110-0000197</t>
  </si>
  <si>
    <t>SILLON EJECUTIVO 1</t>
  </si>
  <si>
    <t>5110-0000198</t>
  </si>
  <si>
    <t>MESA DE GERMINACION 1</t>
  </si>
  <si>
    <t>5110-0000199</t>
  </si>
  <si>
    <t>PROYECTOR 1</t>
  </si>
  <si>
    <t>5110-0000200</t>
  </si>
  <si>
    <t>BANCAS PARA PASILLOS 1</t>
  </si>
  <si>
    <t>5110-0000201</t>
  </si>
  <si>
    <t>BANCAS PARA PASILLOS 5</t>
  </si>
  <si>
    <t>5110-0000202</t>
  </si>
  <si>
    <t>BANCAS PARA PASILLOS 3</t>
  </si>
  <si>
    <t>5110-0000203</t>
  </si>
  <si>
    <t>ESCANER 1</t>
  </si>
  <si>
    <t>5110-0000204</t>
  </si>
  <si>
    <t>5110-0000205</t>
  </si>
  <si>
    <t>5110-0000206</t>
  </si>
  <si>
    <t>ARCHIVERO 1</t>
  </si>
  <si>
    <t>5110-0000207</t>
  </si>
  <si>
    <t>5110-0000208</t>
  </si>
  <si>
    <t>SILLAS SECRETARIALES 5</t>
  </si>
  <si>
    <t>5110-0000209</t>
  </si>
  <si>
    <t xml:space="preserve">ESCRITORIOS DE 1.20X.50 CON UN CAJON EN </t>
  </si>
  <si>
    <t>5110-0000210</t>
  </si>
  <si>
    <t>SILLAS MOD TEXAS NEGRO MATE Y TAPIZ PLIA</t>
  </si>
  <si>
    <t>5110-0000211</t>
  </si>
  <si>
    <t>LIBREROS DE 1.75X.35X2.14, PUERTAS, EN 	SM	SIN MODELO	SIN DATOS	SIN ETIQUETA	E000031	RODRIGUEZ ORTIZ JOSE ARMANDO	008	DEPTO DE RECURSOS MATERIALES	1.2.4.1.1	MUEBLES DE OFICINA Y ESTANTERÍA	1.2.6.3.1.1	31 DIC 2012	FACTURA	         25,868.00	             10.00	              0.00	N	_x000D_
0000212	5110-0000212	31 DIC 2012	LIBREROS DE 2.08X.35X.15  CON PUERTAS EN	SM	SIN MODELO	SIN DATOS	SIN ETIQUETA	E000031	RODRIGUEZ ORTIZ JOSE ARMANDO	008	DEPTO DE RECURSOS MATERIALES	1.2.4.1.1	MUEBLES DE OFICINA Y ESTANTERÍA	1.2.6.3.1.1	31 DIC 2012	FACTURA	          9,744.00	             10.00	              0.00	N	_x000D_
0000213	5110-0000213	31 DIC 2012	BASCULA MARCA CRT MOD CCS-30-C2 1	SM	SIN MODELO	SIN DATOS	SIN ETIQUETA	E000031	RODRIGUEZ ORTIZ JOSE ARMANDO	008	DEPTO DE RECURSOS MATERIALES	1.2.4.1.1	MUEBLES DE OFICINA Y ESTANTERÍA	1.2.6.3.1.1	31 DIC 2012	FACTURA	          1,687.00	             10.00	              0.00	N	_x000D_
0000214	5110-0000214	31 DIC 2012	GABINETES UNIVERSAL DE .84*.40*1.8CM MET	SM	SIN MODELO	SIN DATOS	SIN ETIQUETA	E000031	RODRIGUEZ ORTIZ JOSE ARMANDO	008	DEPTO DE RECURSOS MATERIALES	1.2.4.1.1	MUEBLES DE OFICINA Y ESTANTERÍA	1.2.6.3.1.1	31 DIC 2012	FACTURA	          4,800.00	             10.00	              0.00	N	_x000D_
0000215	5110-0000215	31 DIC 2012	MESAS DE TRABAJO DE .90X.60CM EN MELANIN	SM	SIN MODELO	SIN DATOS	SIN ETIQUETA	E000031	RODRIGUEZ ORTIZ JOSE ARMANDO	008	DEPTO DE RECURSOS MATERIALES	1.2.4.1.1	MUEBLES DE OFICINA Y ESTANTERÍA	1.2.6.3.1.1	31 DIC 2012	FACTURA	          7,800.00	             10.00	              0.00	N	_x000D_
0000216	5110-0000216	31 DIC 2012	MAMPARAS EN U PARA MESA DE TRABAJO DE .9	SM	SIN MODELO	SIN DATOS	SIN ETIQUETA	E000031	RODRIGUEZ ORTIZ JOSE ARMANDO	008	DEPTO DE RECURSOS MATERIALES	1.2.4.1.1	MUEBLES DE OFICINA Y ESTANTERÍA	1.2.6.3.1.1	31 DIC 2012	FACTURA	          3,780.00	             10.00	              0.00	N	_x000D_
0000217	5110-0000217	31 DIC 2012	SILLAS MOD TEXAS NEGRO MATE Y TAPIZ PLIA	SM	SIN MODELO	SIN DATOS	SIN ETIQUETA	E000031	RODRIGUEZ ORTIZ JOSE ARMANDO	008	DEPTO DE RECURSOS MATERIALES	1.2.4.1.1	MUEBLES DE OFICINA Y ESTANTERÍA	1.2.6.3.1.1	31 DIC 2012	FACTURA	          6,093.48	             10.00	              0.00	N	_x000D_
0000218	5110-0000218	31 DIC 2012	SILLAS PLEGABLES EN PLASTICO INTECTADO C	SM	SIN MODELO	SIN DATOS	SIN ETIQUETA	E000031	RODRIGUEZ ORTIZ JOSE ARMANDO	008	DEPTO DE RECURSOS MATERIALES	1.2.4.1.1	MUEBLES DE OFICINA Y ESTANTERÍA	1.2.6.3.1.1	31 DIC 2012	FACTURA	         22,040.00	             10.00	              0.00	N	_x000D_
0000219	5110-0000219	31 DIC 2013	GABETA 1	SM	SIN MODELO	SIN DATOS	SIN ETIQUETA	E000031	RODRIGUEZ ORTIZ JOSE ARMANDO	008	DEPTO DE RECURSOS MATERIALES	1.2.4.1.1	MUEBLES DE OFICINA Y ESTANTERÍA	1.2.6.3.1.1	31 DIC 2013	FACTURA	          2,500.00	             10.00	              0.00	N	_x000D_
0000220	5110-0000220	31 DIC 2013	SILLAS DE PLASTICO INYECTADO 50	SM	SIN MODELO	SIN DATOS	SIN ETIQUETA	E000031	RODRIGUEZ ORTIZ JOSE ARMANDO	008	DEPTO DE RECURSOS MATERIALES	1.2.4.1.1	MUEBLES DE OFICINA Y ESTANTERÍA	1.2.6.3.1.1	31 DIC 2013	FACTURA	         10,440.00	             10.00	              0.00	N	_x000D_
0000221	5110-0000221	31 DIC 2013	MUEBLE CROMADO METALICO DE 5 PANELES 1	SM	SIN MODELO	SIN DATOS	SIN ETIQUETA	E000031	RODRIGUEZ ORTIZ JOSE ARMANDO	008	DEPTO DE RECURSOS MATERIALES	1.2.4.1.1	MUEBLES DE OFICINA Y ESTANTERÍA	1.2.6.3.1.1	31 DIC 2013	FACTURA	          1,508.00	             10.00	              0.00	N	_x000D_
0000222	5110-0000222	31 DIC 2013	MESA 50X50 CON RESORTE 1	SM	SIN MODELO	SIN DATOS	SIN ETIQUETA	E000031	RODRIGUEZ ORTIZ JOSE ARMANDO	008	DEPTO DE RECURSOS MATERIALES	1.2.4.1.1	MUEBLES DE OFICINA Y ESTANTERÍA	1.2.6.3.1.1	31 DIC 2013	FACTURA	          2,700.48	             10.00	              0.00	N	_x000D_
0000223	5110-0000223	31 DIC 2013	GABINETE UNIVERSAL .84 X .40 X 1.8 1	SM	SIN MODELO	SIN DATOS	SIN ETIQUETA	E000031	RODRIGUEZ ORTIZ JOSE ARMANDO	008	DEPTO DE RECURSOS MATERIALES	1.2.4.1.1	MUEBLES DE OFICINA Y ESTANTERÍA	1.2.6.3.1.1	31 DIC 2013	FACTURA	          2,500.00	             10.00	              0.00	N	_x000D_
0000224	5110-0000224	31 DIC 2013	BANCO MOBIL REDONDO CON RUEDAS 1	SM	SIN MODELO	SIN DATOS	SIN ETIQUETA	E000031	RODRIGUEZ ORTIZ JOSE ARMANDO	008	DEPTO DE RECURSOS MATERIALES	1.2.4.1.1	MUEBLES DE OFICINA Y ESTANTERÍA	1.2.6.3.1.1	31 DIC 2013	FACTURA	          2,180.80	             10.00	              0.00	N	_x000D_
0000225	5110-0000225	31 DIC 2013	GABINETE UNIVERSAL .84 X .40 X 1.8 3	SM	SIN MODELO	SIN DATOS	SIN ETIQUETA	E000031	RODRIGUEZ ORTIZ JOSE ARMANDO	008	DEPTO DE RECURSOS MATERIALES	1.2.4.1.1	MUEBLES DE OFICINA Y ESTANTERÍA	1.2.6.3.1.1	31 DIC 2013	FACTURA	          7,499.99	             10.00	              0.00	N	_x000D_
0000226	5110-0000226	31 DIC 2013	MUEBLE CROMADO METALICO DE 5 PANELES 1	SM	SIN MODELO	SIN DATOS	SIN ETIQUETA	E000031	RODRIGUEZ ORTIZ JOSE ARMANDO	008	DEPTO DE RECURSOS MATERIALES	1.2.4.1.1	MUEBLES DE OFICINA Y ESTANTERÍA	1.2.6.3.1.1	31 DIC 2013	FACTURA	          3,016.00	             10.00	              0.00	N	_x000D_
0000227	5110-0000227	31 DIC 2013	SILLONES SEMI EJECUTIVOS MODELO ALFARO 2	SM	SIN MODELO	SIN DATOS	SIN ETIQUETA	E000031	RODRIGUEZ ORTIZ JOSE ARMANDO	008	DEPTO DE RECURSOS MATERIALES	1.2.4.1.1	MUEBLES DE OFICINA Y ESTANTERÍA	1.2.6.3.1.1	31 DIC 2013	FACTURA	         19,800.04	             10.00	              0.00	N	_x000D_
0000228	5110-0000228	31 DIC 2013	MESA DE CONSEJO MODULAR DE 3.45 X 1.47 M	SM	SIN MODELO	SIN DATOS	SIN ETIQUETA	E000031	RODRIGUEZ ORTIZ JOSE ARMANDO	008	DEPTO DE RECURSOS MATERIALES	1.2.4.1.1	MUEBLES DE OFICINA Y ESTANTERÍA	1.2.6.3.1.1	31 DIC 2013	FACTURA	         10,219.97	             10.00	              0.00	N	_x000D_
0000229	5110-0000229	31 DIC 2014	SILLONES EJECUTIVOS 2	SM	SIN MODELO	SIN DATOS	SIN ETIQUETA	E000031	RODRIGUEZ ORTIZ JOSE ARMANDO	008	DEPTO DE RECURSOS MATERIALES	1.2.4.1.1	MUEBLES DE OFICINA Y ESTANTERÍA	1.2.6.3.1.1	31 DIC 2014	FACTURA	          5,940.01	             10.00	              0.00	N	_x000D_
0000230	5110-0000230	31 DIC 2015	SILLA GENOBEVA NEGRA 24	SM	SIN MODELO	SIN DATOS	ITSRLL-MEA-511-0555 AL 578	E000031	RODRIGUEZ ORTIZ JOSE ARMANDO	008	DEPTO DE RECURSOS MATERIALES	1.2.4.1.1	MUEBLES DE OFICINA Y ESTANTERÍA	1.2.6.3.1.1	31 DIC 2015	FACTURA	         14,283.08	             10.00	              0.00	N	_x000D_
0000231	5110-0000231	31 DIC 2015	ESCRITORIO CAPACITACION MELANINA GRAFICO	SM	SIN MODELO	SIN DATOS	ITSRLL-MEA-511-0579 Y 580	E000031	RODRIGUEZ ORTIZ JOSE ARMANDO	008	DEPTO DE RECURSOS MATERIALES	1.2.4.1.1	MUEBLES DE OFICINA Y ESTANTERÍA	1.2.6.3.1.1	31 DIC 2015	FACTURA	          4,920.72	             10.00	              0.00	N	_x000D_
0000232	5110-0000232	31 DIC 2015	SILLA OPERATIVA S/BRASOS 3	SM	SIN MODELO	SIN DATOS	ITSRLL-MEA-511-0581 Y 582	E000031	RODRIGUEZ ORTIZ JOSE ARMANDO	008	DEPTO DE RECURSOS MATERIALES	1.2.4.1.1	MUEBLES DE OFICINA Y ESTANTERÍA	1.2.6.3.1.1	31 DIC 2015	FACTURA	          2,135.56	             10.00	              0.00	N	_x000D_
0000233	5110-0000233	31 DIC 2015	ESCRITORIO ESTIDIO .75X60 MELANINA MOD 1	SM	SIN MODELO	SIN DATOS	ITSRLL-MEA-511-0584 AL 587	E000031	RODRIGUEZ ORTIZ JOSE ARMANDO	008	DEPTO DE RECURSOS MATERIALES	1.2.4.1.1	MUEBLES DE OFICINA Y ESTANTERÍA	1.2.6.3.1.1	31 DIC 2015	FACTURA	          4,760.00	             10.00	              0.00	N	_x000D_
0000234	5110-0000234	31 DIC 2015	MINIMAMPARA LATERAL DE .60X.40 MELANINA 	SM	SIN MODELO	SIN DATOS	ITSRLL-MEA-511-0588 AL 591	E000031	RODRIGUEZ ORTIZ JOSE ARMANDO	008	DEPTO DE RECURSOS MATERIALES	1.2.4.1.1	MUEBLES DE OFICINA Y ESTANTERÍA	1.2.6.3.1.1	31 DIC 2015	FACTURA	          3,800.00	             10.00	              0.00	N	_x000D_
0000235	5110-0000235	31 DIC 2015	MINIMAMPARA PRINCIPAL .75X.40 MOD 226 4	SM	SIN MODELO	SIN DATOS	ITSRLL-MEA-511-0592 AL 595	E000031	RODRIGUEZ ORTIZ JOSE ARMANDO	008	DEPTO DE RECURSOS MATERIALES	1.2.4.1.1	MUEBLES DE OFICINA Y ESTANTERÍA	1.2.6.3.1.1	31 DIC 2015	FACTURA	          4,200.00	             10.00	              0.00	N	_x000D_
0000236	5110-0000236	31 DIC 2015	GABINETE UNIVERSAL .87X40X1.8 MOD 6085 1	SM	SIN MODELO	SIN DATOS	ITSRLL-MEA-511-0596	E000031	RODRIGUEZ ORTIZ JOSE ARMANDO	008	DEPTO DE RECURSOS MATERIALES	1.2.4.1.1	MUEBLES DE OFICINA Y ESTANTERÍA	1.2.6.3.1.1	31 DIC 2015	FACTURA	          2,500.00	             10.00	              0.00	N	_x000D_
0000237	5110-0000237	31 DIC 2015	ESTANTE DOBLE DE 3 MODULOS 3	SM	SIN MODELO	SIN DATOS	ITSRLL-MEA-511-0545 AL 547	E000031	RODRIGUEZ ORTIZ JOSE ARMANDO	008	DEPTO DE RECURSOS MATERIALES	1.2.4.1.1	MUEBLES DE OFICINA Y ESTANTERÍA	1.2.6.3.1.1	31 DIC 2015	FACTURA	         59,222.64	             10.00	              0.00	N	_x000D_
0000238	5110-0000238	31 DIC 2015	PANEL LATERAL DOBLE EN TELA 3	SM	SIN MODELO	SIN DATOS	ITSRLL-MEA-511-0548 AL 550	E000031	RODRIGUEZ ORTIZ JOSE ARMANDO	008	DEPTO DE RECURSOS MATERIALES	1.2.4.1.1	MUEBLES DE OFICINA Y ESTANTERÍA	1.2.6.3.1.1	31 DIC 2015	FACTURA	         13,746.00	             10.00	              0.00	N	_x000D_
0000239	5110-0000239	31 DIC 2015	MESA PARA CONSULTA 4	SM	SIN MODELO	SIN DATOS	ITSRLL-MEA-511-0551 AL 554	E000031	RODRIGUEZ ORTIZ JOSE ARMANDO	008	DEPTO DE RECURSOS MATERIALES	1.2.4.1.1	MUEBLES DE OFICINA Y ESTANTERÍA	1.2.6.3.1.1	31 DIC 2015	FACTURA	         22,531.84	             10.00	              0.00	N	_x000D_
0000240	5110-0000240	31 DIC 2016	GABIENETE UNIVERSAL 1	SM	SIN MODELO	SIN DATOS	ITSRLL-MOO-0207	E000031	RODRIGUEZ ORTIZ JOSE ARMANDO	008	DEPTO DE RECURSOS MATERIALES	1.2.4.1.1	MUEBLES DE OFICINA Y ESTANTERÍA	1.2.6.3.1.1	31 DIC 2016	FACTURA	          4,030.00	             10.00	              0.00	N	_x000D_
0000241	5110-0000241	31 DIC 2016	ESCRITORIO 1	SM	SIN MODELO	SIN DATOS	ITSRLL-MEA-511-604	E000031	RODRIGUEZ ORTIZ JOSE ARMANDO	008	DEPTO DE RECURSOS MATERIALES	1.2.4.1.1	MUEBLES DE OFICINA Y ESTANTERÍA	1.2.6.3.1.1	31 DIC 2016	FACTURA	          2,999.00	             10.00	              0.00	N	_x000D_
0000242	5110-0000242	31 DIC 2016	SILLA PLEGABLE REFORZADA 1	SM	SIN MODELO	SIN DATOS	ITSRLL-MEA-511-605	E000031	RODRIGUEZ ORTIZ JOSE ARMANDO	008	DEPTO DE RECURSOS MATERIALES	1.2.4.1.1	MUEBLES DE OFICINA Y ESTANTERÍA	1.2.6.3.1.1	31 DIC 2016	FACTURA	            997.99	             10.00	              0.00	N	_x000D_
0000243	5110-0000243	31 DIC 2016	SILLAS DE PIEL IMITACION 2	SM	SIN MODELO	SIN DATOS	ITSRLL-MEA-511-602 Y 603	E000031	RODRIGUEZ ORTIZ JOSE ARMANDO	008	DEPTO DE RECURSOS MATERIALES	1.2.4.1.1	MUEBLES DE OFICINA Y ESTANTERÍA	1.2.6.3.1.1	31 DIC 2016	FACTURA	            999.00	             10.00	              0.00	N	_x000D_
0000244	5110-0000244	31 DIC 2016	ESCRITORIO CONJUNTO OPERATIVO 1	SM	SIN MODELO	SIN DATOS	ITSRLL-MOO-0207	E000031	RODRIGUEZ ORTIZ JOSE ARMANDO	008	DEPTO DE RECURSOS MATERIALES	1.2.4.1.1	MUEBLES DE OFICINA Y ESTANTERÍA	1.2.6.3.1.1	31 DIC 2016	FACTURA	          4,030.00	             10.00	              0.00	N	_x000D_
0000245	5110-0000245	31 DIC 2016	SILLA SECRETARIAL MOD L-125 1	SM	SIN MODELO	SIN DATOS	ITSRLL-MEA-511-607	E000031	RODRIGUEZ ORTIZ JOSE ARMANDO	008	DEPTO DE RECURSOS MATERIALES	1.2.4.1.1	MUEBLES DE OFICINA Y ESTANTERÍA	1.2.6.3.1.1	31 DIC 2016	FACTURA	          5,275.68	             10.00	              0.00	N	_x000D_
0000246	5110-0000246	31 DIC 2017	MESAS DE 1.4 X .50 X .75  CUBIERTA DE ME	SM	SIN MODELO	SIN DATOS	ITSRLL-MEA-511-0611 AL 0627	E000031	RODRIGUEZ ORTIZ JOSE ARMANDO	008	DEPTO DE RECURSOS MATERIALES	1.2.4.1.1	MUEBLES DE OFICINA Y ESTANTERÍA	1.2.6.3.1.1	31 DIC 2017	FACTURA	         25,143.00	             10.00	              0.00	N	_x000D_
0000247	5110-0000247	31 DIC 2017	SILLA MODELO EUROPA TUBO OVAL CAL 18 PAR	SM	SIN MODELO	SIN DATOS	ITSRLL-MEA-511-0628 AL 0661	E000031	RODRIGUEZ ORTIZ JOSE ARMANDO	008	DEPTO DE RECURSOS MATERIALES	1.2.4.1.1	MUEBLES DE OFICINA Y ESTANTERÍA	1.2.6.3.1.1	31 DIC 2017	FACTURA	         23,624.56	             10.00	              0.00	N	_x000D_
0000248	5110-0000248	31 DIC 2017	GABINTE UNIVERSAL METALICO .87 X .39 X 1	SM	SIN MODELO	SIN DATOS	ITSRLL-MEA-511-0610	E000031	RODRIGUEZ ORTIZ JOSE ARMANDO	008	DEPTO DE RECURSOS MATERIALES	1.2.4.1.1	MUEBLES DE OFICINA Y ESTANTERÍA	1.2.6.3.1.1	31 DIC 2017	FACTURA	         28,500.00	             10.00	              0.00	N	_x000D_
0000249	5110-0000249	31 DIC 2017	SILLA SECRETARIAL MODELO LOGICA 5	LOGICA	SIN MODELO	SIN DATOS	ITSRLL-MEA-511-821 AL 825	E000031	RODRIGUEZ ORTIZ JOSE ARMANDO	008	DEPTO DE RECURSOS MATERIALES	1.2.4.1.1	MUEBLES DE OFICINA Y ESTANTERÍA	1.2.6.3.1.1	31 DIC 2017	FACTURA	          4,692.20	             10.00	              0.00	N	_x000D_
0000250	5110-0000250	31 DIC 2017	SILLON MODELO EUROPA 3	EUROPA	SIN MODELO	SIN DATOS	ITSRLL-MEA-511-826 AL 828	E000031	RODRIGUEZ ORTIZ JOSE ARMANDO	008	DEPTO DE RECURSOS MATERIALES	1.2.4.1.1	MUEBLES DE OFICINA Y ESTANTERÍA	1.2.6.3.1.1	31 DIC 2017	FACTURA	          5,620.20	             10.00	              0.00	N	_x000D_
0000251	5110-0000251	31 DIC 2017	SILLA SECRETARIAL MODELO NUCIA 2	NUCIA	SIN MODELO	SIN DATOS	ITSRLL-MEA-511-829 AL 830	E000031	RODRIGUEZ ORTIZ JOSE ARMANDO	008	DEPTO DE RECURSOS MATERIALES	1.2.4.1.1	MUEBLES DE OFICINA Y ESTANTERÍA	1.2.6.3.1.1	31 DIC 2017	FACTURA	          2,944.08	             10.00	              0.00	N	_x000D_
0000252	5110-0000252	31 DIC 2017	SILLA MODELO EUROPÁ 6	EUROPÁ	SIN MODELO	SIN DATOS	ITSRLL-MEA-511-831 AL 836	E000031	RODRIGUEZ ORTIZ JOSE ARMANDO	008	DEPTO DE RECURSOS MATERIALES	1.2.4.1.1	MUEBLES DE OFICINA Y ESTANTERÍA	1.2.6.3.1.1	31 DIC 2017	FACTURA	          3,403.44	             10.00	              0.00	N	_x000D_
0000253	5110-0000253	31 DIC 2017	SILLON EJECUTIVO MODELO EXCELLENCE 4	EXCELLENCE	SIN MODELO	SIN DATOS	ITSRLL-MEA-511-837 AL 840	E000031	RODRIGUEZ ORTIZ JOSE ARMANDO	008	DEPTO DE RECURSOS MATERIALES	1.2.4.1.1	MUEBLES DE OFICINA Y ESTANTERÍA	1.2.6.3.1.1	31 DIC 2017	FACTURA	         11,484.00	             10.00	              0.00	N	_x000D_
0000254	5110-0000254	31 DIC 2018	MESAS DE 1.4 X .50 X .75  CUBIERTA DE ME	SM	SIN MODELO	SIN DATOS	ITSRLL-MEA-511-662 AL 678	E000031	RODRIGUEZ ORTIZ JOSE ARMANDO	008	DEPTO DE RECURSOS MATERIALES	1.2.4.1.1	MUEBLES DE OFICINA Y ESTANTERÍA	1.2.6.3.1.1	31 DIC 2018	FACTURA	         25,143.00	             10.00	              0.00	N	_x000D_
0000255	5110-0000255	31 DIC 2018	SILLA MODELO EUROPA TUBO OVAL CAL 18 PAR	SM	SIN MODELO	SIN DATOS	ITSRLL-MEA-511-679 AL 712	E000031	RODRIGUEZ ORTIZ JOSE ARMANDO	008	DEPTO DE RECURSOS MATERIALES	1.2.4.1.1	MUEBLES DE OFICINA Y ESTANTERÍA	1.2.6.3.1.1	31 DIC 2018	FACTURA	         23,624.56	             10.00	              0.00	N	_x000D_
0000256	5110-0000256	31 DIC 2018	MESAS DE 1.4 X .50 X .75  CUBIERTA DE ME	SM	SIN MODELO	SIN DATOS	ITSRLL-MEA-511-713 AL 746	E000031	RODRIGUEZ ORTIZ JOSE ARMANDO	008	DEPTO DE RECURSOS MATERIALES	1.2.4.1.1	MUEBLES DE OFICINA Y ESTANTERÍA	1.2.6.3.1.1	31 DIC 2018	FACTURA	         50,286.00	             10.00	              0.00	N	_x000D_
0000257	5110-0000257	31 DIC 2018	SILLA MODELO EUROPA TUBO OVAL CAL 18 PAR	SM	SIN MODELO	SIN DATOS	ITSRLL-MEA-511-747 AL 814	E000031	RODRIGUEZ ORTIZ JOSE ARMANDO	008	DEPTO DE RECURSOS MATERIALES	1.2.4.1.1	MUEBLES DE OFICINA Y ESTANTERÍA	1.2.6.3.1.1	31 DIC 2018	FACTURA	         47,249.12	             10.00	              0.00	N	_x000D_
0000258	5110-0000258	31 DIC 2018	ARCHIVERO 4 GAVETAS METALICO COLOR ALMEN	SM	SIN MODELO	SIN DATOS	ITSRLL-MEA-511-843	E000031	RODRIGUEZ ORTIZ JOSE ARMANDO	008	DEPTO DE RECURSOS MATERIALES	1.2.4.1.1	MUEBLES DE OFICINA Y ESTANTERÍA	1.2.6.3.1.1	31 DIC 2018	FACTURA	          4,370.00	             10.00	              0.00	N	_x000D_
0000259	5110-0000259	31 DIC 2018	ESCRITORIO PEDESTAL DER. 1,20 NOVA MET"</t>
  </si>
  <si>
    <t>ITSRLL-MEA-511-844</t>
  </si>
  <si>
    <t>5110-0000260</t>
  </si>
  <si>
    <t>BEBEDERO PORTINOX FMIC-1000A-1B-1H1LL 1</t>
  </si>
  <si>
    <t>FORTINOX</t>
  </si>
  <si>
    <t>ITSRLL-MEA-511-841</t>
  </si>
  <si>
    <t>5110-0000261</t>
  </si>
  <si>
    <t>EQUIPO PURIFICADOR 3M DWMX1 1</t>
  </si>
  <si>
    <t>3M</t>
  </si>
  <si>
    <t>ITSRLL-MEA-511-842</t>
  </si>
  <si>
    <t>5110-0000262</t>
  </si>
  <si>
    <t>DESPACHADOR DE AGUA C GABINETE P GARRAFO</t>
  </si>
  <si>
    <t>ITSRLL-MEA-511-818 AL 820</t>
  </si>
  <si>
    <t>5110-0000263</t>
  </si>
  <si>
    <t>SECADOR DE MANOS C BOTON DE CORRIENTE MB</t>
  </si>
  <si>
    <t>ITSRLL-MEA-511-815 AL 817</t>
  </si>
  <si>
    <t>5110-0000264</t>
  </si>
  <si>
    <t>CONJUNTO SECRETARIAL LINEA BASIC MELAMI	SM	SIN MODELO	SIN DATOS	ITSRLL-MEA-511-850	E000031	RODRIGUEZ ORTIZ JOSE ARMANDO	008	DEPTO DE RECURSOS MATERIALES	1.2.4.1.1	MUEBLES DE OFICINA Y ESTANTERÍA	1.2.6.3.1.1	31 DIC 2019	FACTURA	          4,780.00	             10.00	              0.00	N	_x000D_
0000265	5110-0000265	31 DIC 2019	ARCHIVERO 4 GAVETAS METALICO COLOR ARENA	SM	SIN MODELO	SIN DATOS	ITSRLL-MEA-511-851	E000031	RODRIGUEZ ORTIZ JOSE ARMANDO	008	DEPTO DE RECURSOS MATERIALES	1.2.4.1.1	MUEBLES DE OFICINA Y ESTANTERÍA	1.2.6.3.1.1	31 DIC 2019	FACTURA	          4,175.00	             10.00	              0.00	N	_x000D_
0000266	5110-0000266	31 DIC 2019	SILLA SECRETARIAL MODELO L-125B NEGRO CO	SM	SIN MODELO	SIN DATOS	ITSRLL-MEA-511-852	E000031	RODRIGUEZ ORTIZ JOSE ARMANDO	008	DEPTO DE RECURSOS MATERIALES	1.2.4.1.1	MUEBLES DE OFICINA Y ESTANTERÍA	1.2.6.3.1.1	31 DIC 2019	FACTURA	          1,349.99	             10.00	              0.00	N	_x000D_
0000267	5110-0000267	31 DIC 2019	ESCRITORIO SECRETARIAL 1,20 X ,60 EN ME</t>
  </si>
  <si>
    <t>ITSRLL-MEA-511-853</t>
  </si>
  <si>
    <t>5110-0000268</t>
  </si>
  <si>
    <t>ESCRITORIO SECRETARIAL 1,20 X ,60 EN ME	SM	SIN MODELO	SIN DATOS	ITSRLL-MEA-511-854	E000031	RODRIGUEZ ORTIZ JOSE ARMANDO	008	DEPTO DE RECURSOS MATERIALES	1.2.4.1.1	MUEBLES DE OFICINA Y ESTANTERÍA	1.2.6.3.1.1	31 DIC 2019	FACTURA	          2,620.00	             10.00	              0.00	N	_x000D_
0000269	5110-0000269	31 DIC 2019	SILLA SECRETARIAL MODELO A-115 EN TELA C	SM	SIN MODELO	SIN DATOS	ITSRLL-MEA-511-855	E000031	RODRIGUEZ ORTIZ JOSE ARMANDO	008	DEPTO DE RECURSOS MATERIALES	1.2.4.1.1	MUEBLES DE OFICINA Y ESTANTERÍA	1.2.6.3.1.1	31 DIC 2019	FACTURA	          1,400.00	             10.00	              0.00	N	_x000D_
0000270	5110-0000270	31 DIC 2019	SILLA VISITANTE MOD-01 EN TELA COLOR NEG	SM	SIN MODELO	SIN DATOS	ITSRLL-MEA-511-856 AL 860	E000031	RODRIGUEZ ORTIZ JOSE ARMANDO	008	DEPTO DE RECURSOS MATERIALES	1.2.4.1.1	MUEBLES DE OFICINA Y ESTANTERÍA	1.2.6.3.1.1	31 DIC 2019	FACTURA	          2,500.03	             10.00	              0.00	N	_x000D_
0000271	5110-0000271	31 DIC 2019	ENFRIADOR MABE EMPCCB 1	MABE	SIN MODELO	SIN DATOS	ITSRLL-MEA-519-849	E000031	RODRIGUEZ ORTIZ JOSE ARMANDO	008	DEPTO DE RECURSOS MATERIALES	1.2.4.1.1	MUEBLES DE OFICINA Y ESTANTERÍA	1.2.6.3.1.1	31 DIC 2019	FACTURA	          3,199.00	             10.00	              0.00	N	_x000D_
0000272	5110-0000272	31 DIC 2020	GABINETE METALICO UNIVERSAL ENTREPAÑOS F	SM	SIN MODELO	SIN DATOS	ITSRLL-MEA-511-861	E000031	RODRIGUEZ ORTIZ JOSE ARMANDO	008	DEPTO DE RECURSOS MATERIALES	1.2.4.1.1	MUEBLES DE OFICINA Y ESTANTERÍA	1.2.6.3.1.1	31 DIC 2020	FACTURA	          4,267.06	             10.00	              0.00	N	_x000D_
0000273	5110-0000273	31 DIC 2020	CONJUNTO SEMI EJECUTIVO LINEA 8000 1	SM	SIN MODELO	SIN DATOS	ITSRLL-MEA-511-863	E000031	RODRIGUEZ ORTIZ JOSE ARMANDO	008	DEPTO DE RECURSOS MATERIALES	1.2.4.1.1	MUEBLES DE OFICINA Y ESTANTERÍA	1.2.6.3.1.1	31 DIC 2020	FACTURA	         10,920.00	             10.00	              0.00	N	_x000D_
0000274	5110-0000274	31 DIC 2020	ESCRITORIO EN L HAVANO 1	HAVANO	SIN MODELO	SIN DATOS	ITSRLL-PRO-17-001	E000031	RODRIGUEZ ORTIZ JOSE ARMANDO	008	DEPTO DE RECURSOS MATERIALES	1.2.4.1.1	MUEBLES DE OFICINA Y ESTANTERÍA	1.2.6.3.1.1	31 DIC 2020	FACTURA	          2,998.99	             10.00	              0.00	N	_x000D_
0000275	5110-0000275	31 DIC 2020	SILLA AJUSTABLE ADJUST 1	PAAASONIC	SIN MODELO	SIN DATOS	ITSRLL-PRO-17-002	E000031	RODRIGUEZ ORTIZ JOSE ARMANDO	008	DEPTO DE RECURSOS MATERIALES	1.2.4.1.1	MUEBLES DE OFICINA Y ESTANTERÍA	1.2.6.3.1.1	31 DIC 2020	FACTURA	          3,974.25	             10.00	              0.00	N	_x000D_
0000276	5110-0000276	31 DIC 2020	ARCHIVERO EJECUTIVO POWER 1	POWER	SIN MODELO	SIN DATOS	ITSRLL-PRO-17-003	E000031	RODRIGUEZ ORTIZ JOSE ARMANDO	008	DEPTO DE RECURSOS MATERIALES	1.2.4.1.1	MUEBLES DE OFICINA Y ESTANTERÍA	1.2.6.3.1.1	31 DIC 2020	FACTURA	          1,274.49	             10.00	              0.00	N	_x000D_
0000277	5110-0000277	31 DIC 2020	ESCRITORIO EN L HAVANO 1	HAVANO	SIN MODELO	SIN DATOS	ITSRLL-PRO-17-005	E000031	RODRIGUEZ ORTIZ JOSE ARMANDO	008	DEPTO DE RECURSOS MATERIALES	1.2.4.1.1	MUEBLES DE OFICINA Y ESTANTERÍA	1.2.6.3.1.1	31 DIC 2020	FACTURA	          2,998.99	             10.00	              0.00	N	_x000D_
0000278	5110-0000278	31 DIC 2020	SILLA AJUSTABLE ADJUST 1	ADJUST	SIN MODELO	SIN DATOS	ITSRLL-PRO-17-006	E000031	RODRIGUEZ ORTIZ JOSE ARMANDO	008	DEPTO DE RECURSOS MATERIALES	1.2.4.1.1	MUEBLES DE OFICINA Y ESTANTERÍA	1.2.6.3.1.1	31 DIC 2020	FACTURA	          3,974.25	             10.00	              0.00	N	_x000D_
0000279	5110-0000279	31 DIC 2020	ARCHIVERO EJECUTIVO POWER 1	PIVOEIVOSONIC	SIN MODELO	SIN DATOS	ITSRLL-PRO-17-007	E000031	RODRIGUEZ ORTIZ JOSE ARMANDO	008	DEPTO DE RECURSOS MATERIALES	1.2.4.1.1	MUEBLES DE OFICINA Y ESTANTERÍA	1.2.6.3.1.1	31 DIC 2020	FACTURA	          1,274.49	             10.00	              0.00	N	_x000D_
0000280	5110-0000280	31 DIC 2020	ESCRITORIO EN L POWER 1	POWER	SIN MODELO	SIN DATOS	ITSRLL-PRO-17-010	E000031	RODRIGUEZ ORTIZ JOSE ARMANDO	008	DEPTO DE RECURSOS MATERIALES	1.2.4.1.1	MUEBLES DE OFICINA Y ESTANTERÍA	1.2.6.3.1.1	31 DIC 2020	FACTURA	          3,486.75	             10.00	              0.00	N	_x000D_
0000281	5110-0000281	31 DIC 2020	SILLA EJECUTIVA RECLINABLE 1	SM	SIN MODELO	SIN DATOS	ITSRLL-PRO-17-011	E000031	RODRIGUEZ ORTIZ JOSE ARMANDO	008	DEPTO DE RECURSOS MATERIALES	1.2.4.1.1	MUEBLES DE OFICINA Y ESTANTERÍA	1.2.6.3.1.1	31 DIC 2020	FACTURA	          3,149.25	             10.00	              0.00	N	_x000D_
0000282	5110-0000282	31 DIC 2020	ARCHIVERO EJECUTIVO POWER 1	POWER	SIN MODELO	SIN DATOS	ITSRLL-PRO-17-012	E000031	RODRIGUEZ ORTIZ JOSE ARMANDO	008	DEPTO DE RECURSOS MATERIALES	1.2.4.1.1	MUEBLES DE OFICINA Y ESTANTERÍA	1.2.6.3.1.1	31 DIC 2020	FACTURA	          1,653.00	             10.00	              0.00	N	_x000D_
0000283	5110-0000283	31 DIC 2020	GABINETE 2 PTAS BCXO PLEGABLE 1	SM	SIN MODELO	SIN DATOS	ITSRLL-PRO-17-013	E000031	RODRIGUEZ ORTIZ JOSE ARMANDO	008	DEPTO DE RECURSOS MATERIALES	1.2.4.1.1	MUEBLES DE OFICINA Y ESTANTERÍA	1.2.6.3.1.1	31 DIC 2020	FACTURA	          3,186.75	             10.00	              0.00	N	_x000D_
0000284	5150-0000284	31 DIC 2005	SERVIDOR  HP TC2120 1	HP	SIN MODELO	SIN DATOS	ITSRLL-RIN-0001	E000031	RODRIGUEZ ORTIZ JOSE ARMANDO	008	DEPTO DE RECURSOS MATERIALES	1.2.4.1.3	EQUIPO DE CÓMPUTO Y DE TECNOLOGÍAS DE LA INFORMACIÓN	1.2.6.3.1.5	31 DIC 2005	FACTURA	         11,171.90	              3.00	              0.00	N	_x000D_
0000285	5150-0000285	31 DIC 2005	MONITORCPQ S5500 1	COMPACT	SIN MODELO	SIN DATOS	ITSRLL-RIN-0002	E000031	RODRIGUEZ ORTIZ JOSE ARMANDO	008	DEPTO DE RECURSOS MATERIALES	1.2.4.1.3	EQUIPO DE CÓMPUTO Y DE TECNOLOGÍAS DE LA INFORMACIÓN	1.2.6.3.1.5	31 DIC 2005	FACTURA	          1,765.25	              3.00	              0.00	N	_x000D_
0000286	5150-0000286	31 DIC 2005	CHAROLA PARA APOYO AL FRENTE 1	SM	SIN MODELO	SIN DATOS	ITSRLL-RIN-0003	E000031	RODRIGUEZ ORTIZ JOSE ARMANDO	008	DEPTO DE RECURSOS MATERIALES	1.2.4.1.3	EQUIPO DE CÓMPUTO Y DE TECNOLOGÍAS DE LA INFORMACIÓN	1.2.6.3.1.5	31 DIC 2005	FACTURA	            412.85	              3.00	              0.00	N	_x000D_
0000287	5150-0000287	31 DIC 2005	WIN SVR 2003 SPANISH 1	SM	SIN MODELO	SIN DATOS	ITSRLL-RIN-0004	E000031	RODRIGUEZ ORTIZ JOSE ARMANDO	008	DEPTO DE RECURSOS MATERIALES	1.2.4.1.3	EQUIPO DE CÓMPUTO Y DE TECNOLOGÍAS DE LA INFORMACIÓN	1.2.6.3.1.5	31 DIC 2005	FACTURA	          7,947.65	              3.00	              0.00	N	_x000D_
0000288	5150-0000288	31 DIC 2005	SERVIDOR  HP TC2120 1	HP	SIN MODELO	SIN DATOS	ITSRLL-RIN-0009	E000031	RODRIGUEZ ORTIZ JOSE ARMANDO	008	DEPTO DE RECURSOS MATERIALES	1.2.4.1.3	EQUIPO DE CÓMPUTO Y DE TECNOLOGÍAS DE LA INFORMACIÓN	1.2.6.3.1.5	31 DIC 2005	FACTURA	         11,171.90	              3.00	              0.00	N	_x000D_
0000289	5150-0000289	31 DIC 2005	MONITORCPQ S5500 1	SM	SIN MODELO	SIN DATOS	ITSRLL-RIN-0010	E000031	RODRIGUEZ ORTIZ JOSE ARMANDO	008	DEPTO DE RECURSOS MATERIALES	1.2.4.1.3	EQUIPO DE CÓMPUTO Y DE TECNOLOGÍAS DE LA INFORMACIÓN	1.2.6.3.1.5	31 DIC 2005	FACTURA	          1,765.25	              3.00	              0.00	N	_x000D_
0000290	5150-0000290	31 DIC 2005	CHAROLA DE PORTA TECLADO 1	SM	SIN MODELO	SIN DATOS	ITSRLL-RIN-0011	E000031	RODRIGUEZ ORTIZ JOSE ARMANDO	008	DEPTO DE RECURSOS MATERIALES	1.2.4.1.3	EQUIPO DE CÓMPUTO Y DE TECNOLOGÍAS DE LA INFORMACIÓN	1.2.6.3.1.5	31 DIC 2005	FACTURA	            412.85	              3.00	              0.00	N	_x000D_
0000291	5150-0000291	31 DIC 2005	WIN SVR 2003 SPANISH 1	SM	SIN MODELO	SIN DATOS	ITSRLL-RIN-0012	E000031	RODRIGUEZ ORTIZ JOSE ARMANDO	008	DEPTO DE RECURSOS MATERIALES	1.2.4.1.3	EQUIPO DE CÓMPUTO Y DE TECNOLOGÍAS DE LA INFORMACIÓN	1.2.6.3.1.5	31 DIC 2005	FACTURA	          7,947.65	              3.00	              0.00	N	_x000D_
0000292	5150-0000292	31 DIC 2005	WIRELESS-G BROADBAND ROUTER 1	SM	SIN MODELO	SIN DATOS	ITSRLL-RIN-0013	E000031	RODRIGUEZ ORTIZ JOSE ARMANDO	008	DEPTO DE RECURSOS MATERIALES	1.2.4.1.3	EQUIPO DE CÓMPUTO Y DE TECNOLOGÍAS DE LA INFORMACIÓN	1.2.6.3.1.5	31 DIC 2005	FACTURA	          3,407.45	              3.00	              0.00	N	_x000D_
0000293	5150-0000293	31 DIC 2005	EZ CONNECT G 2.4 GHZ 17	SM	SIN MODELO	SIN DATOS	SIN CONSECUTIVO	E000031	RODRIGUEZ ORTIZ JOSE ARMANDO	008	DEPTO DE RECURSOS MATERIALES	1.2.4.1.3	EQUIPO DE CÓMPUTO Y DE TECNOLOGÍAS DE LA INFORMACIÓN	1.2.6.3.1.5	31 DIC 2005	FACTURA	         26,842.15	              3.00	              0.00	N	_x000D_
0000294	5150-0000294	31 DIC 2005	ANTENA MAXRAD2.4-2.8 1	SM	SIN MODELO	SIN DATOS	ITSRLL-RIN-0014	E000031	RODRIGUEZ ORTIZ JOSE ARMANDO	008	DEPTO DE RECURSOS MATERIALES	1.2.4.1.3	EQUIPO DE CÓMPUTO Y DE TECNOLOGÍAS DE LA INFORMACIÓN	1.2.6.3.1.5	31 DIC 2005	FACTURA	          2,097.02	              3.00	              0.00	N	_x000D_
0000295	5150-0000295	31 DIC 2005	QUICK RACK RITAL GABINETE 19"" 30U" 1</t>
  </si>
  <si>
    <t>ITSRLL-RIN-0015</t>
  </si>
  <si>
    <t>5150-0000296</t>
  </si>
  <si>
    <t>CHAROLA PARA TECLADO 19*8.5 1</t>
  </si>
  <si>
    <t>ITSRLL-RIN-0016</t>
  </si>
  <si>
    <t>5150-0000297</t>
  </si>
  <si>
    <t>MONITOR .COMPAQ FLAT PANEL 15” 1</t>
  </si>
  <si>
    <t>COMPAQ</t>
  </si>
  <si>
    <t>ITSRLL-ECO-0001</t>
  </si>
  <si>
    <t>5150-0000298</t>
  </si>
  <si>
    <t>IMPRESORA LASERJET 1200 1</t>
  </si>
  <si>
    <t>HP</t>
  </si>
  <si>
    <t>ITSRLL-ECO-0004</t>
  </si>
  <si>
    <t>5150-0000299</t>
  </si>
  <si>
    <t>TAPETE PARA MOUSSE 1</t>
  </si>
  <si>
    <t>SIN CONSECUTIVO</t>
  </si>
  <si>
    <t>5150-0000300</t>
  </si>
  <si>
    <t>SISTEMA DE INTEGRACIÓN ESCOLAR 1</t>
  </si>
  <si>
    <t>5150-0000301</t>
  </si>
  <si>
    <t>ITSRLL-ECO-0005</t>
  </si>
  <si>
    <t>5150-0000302</t>
  </si>
  <si>
    <t>5150-0000303</t>
  </si>
  <si>
    <t>ITSRLL-ECO-0008</t>
  </si>
  <si>
    <t>5150-0000304</t>
  </si>
  <si>
    <t>ITSRLL-ECO-0009</t>
  </si>
  <si>
    <t>5150-0000305</t>
  </si>
  <si>
    <t>IMPRESORA HP DESKJET3820 1</t>
  </si>
  <si>
    <t>ITSRLL-ECO-0012</t>
  </si>
  <si>
    <t>5150-0000306</t>
  </si>
  <si>
    <t>ITSRLL-ECO-0013</t>
  </si>
  <si>
    <t>5150-0000307</t>
  </si>
  <si>
    <t>ITSRLL-ECO-0016</t>
  </si>
  <si>
    <t>5150-0000308</t>
  </si>
  <si>
    <t>LICENCIA  AUTOCAD  LT 2002 SN: 1</t>
  </si>
  <si>
    <t>ITSRLL-ECO-0022</t>
  </si>
  <si>
    <t>5150-0000309</t>
  </si>
  <si>
    <t>NORTON ANTIVIRUS 2003 1</t>
  </si>
  <si>
    <t>ITSRLL-ECO-0023</t>
  </si>
  <si>
    <t>5150-0000310</t>
  </si>
  <si>
    <t>OFFICE XP PROFESIONAL 1</t>
  </si>
  <si>
    <t>ITSRLL-ECO-0024</t>
  </si>
  <si>
    <t>5150-0000311</t>
  </si>
  <si>
    <t>COREL DRAW 11 1</t>
  </si>
  <si>
    <t>ITSRLL-ECO-0025</t>
  </si>
  <si>
    <t>5150-0000312</t>
  </si>
  <si>
    <t>VISUAL ESTUDIO ACADEMICO 1</t>
  </si>
  <si>
    <t>ITSRLL-ECO-0026</t>
  </si>
  <si>
    <t>5150-0000313</t>
  </si>
  <si>
    <t>SCAN JET HP 3570 1</t>
  </si>
  <si>
    <t>5150-0000314</t>
  </si>
  <si>
    <t>VIDEO PROYECTOR VISSION MOD VI-PRO 1</t>
  </si>
  <si>
    <t>VISSION</t>
  </si>
  <si>
    <t>ITSRLL-ECO-0028</t>
  </si>
  <si>
    <t>5150-0000315</t>
  </si>
  <si>
    <t>SOFTWARE LICENCIAMIENTO ACES 5.0 40</t>
  </si>
  <si>
    <t>ACCESS</t>
  </si>
  <si>
    <t>5150-0000316</t>
  </si>
  <si>
    <t>5150-0000317</t>
  </si>
  <si>
    <t>ITSRLL-ECO-0029</t>
  </si>
  <si>
    <t>5150-0000318</t>
  </si>
  <si>
    <t>ITSRLL-ECO-0033</t>
  </si>
  <si>
    <t>5150-0000319</t>
  </si>
  <si>
    <t>ITSRLL-ECO-0034</t>
  </si>
  <si>
    <t>5150-0000320</t>
  </si>
  <si>
    <t>IMPRESORA HP DESKJET3820 C/FUNDA 1</t>
  </si>
  <si>
    <t>5150-0000321</t>
  </si>
  <si>
    <t>ITSRLL-ECO-0037</t>
  </si>
  <si>
    <t>5150-0000322</t>
  </si>
  <si>
    <t>ITSRLL-ECO-0040</t>
  </si>
  <si>
    <t>5150-0000323</t>
  </si>
  <si>
    <t>ITSRLL-ECO-0042</t>
  </si>
  <si>
    <t>5150-0000324</t>
  </si>
  <si>
    <t>ITSRLL-ECO-0045</t>
  </si>
  <si>
    <t>5150-0000325</t>
  </si>
  <si>
    <t>ITSRLL-ECO-0048</t>
  </si>
  <si>
    <t>5150-0000326</t>
  </si>
  <si>
    <t>ITSRLL-ECO-0049</t>
  </si>
  <si>
    <t>5150-0000327</t>
  </si>
  <si>
    <t>DERIVE ACADEMICO L USUARIO T1 1</t>
  </si>
  <si>
    <t>ITSRLL-ECO-0052</t>
  </si>
  <si>
    <t>5150-0000328</t>
  </si>
  <si>
    <t>SOFWARE SIABUC 1</t>
  </si>
  <si>
    <t>SIABUC</t>
  </si>
  <si>
    <t>ITSRLL-ECO-0053</t>
  </si>
  <si>
    <t>5150-0000329</t>
  </si>
  <si>
    <t>COMPU. COMPAQ PRESARIO 4720 1.8 GHZ 1</t>
  </si>
  <si>
    <t>5150-0000330</t>
  </si>
  <si>
    <t>REGULADOR TDE/ESLIM 1</t>
  </si>
  <si>
    <t>SLIM</t>
  </si>
  <si>
    <t>ITSRLL-ECO-0057</t>
  </si>
  <si>
    <t>5150-0000331</t>
  </si>
  <si>
    <t>COMPU. COMPAQ PRESARIO 4720 1.8 1</t>
  </si>
  <si>
    <t>ITSRLL-ECO-0058</t>
  </si>
  <si>
    <t>5150-0000332</t>
  </si>
  <si>
    <t>ITSRLL-ECO-0061</t>
  </si>
  <si>
    <t>5150-0000333</t>
  </si>
  <si>
    <t>CPU PENTIUM 4 H.P. 1</t>
  </si>
  <si>
    <t>ITSRLL-ECO-0062</t>
  </si>
  <si>
    <t>5150-0000334</t>
  </si>
  <si>
    <t>5150-0000335</t>
  </si>
  <si>
    <t>ITSRLL-ECO-0067</t>
  </si>
  <si>
    <t>5150-0000336</t>
  </si>
  <si>
    <t>ITSRLL-ECO-0070</t>
  </si>
  <si>
    <t>5150-0000337</t>
  </si>
  <si>
    <t>ITSRLL-ECO-0072</t>
  </si>
  <si>
    <t>5150-0000338</t>
  </si>
  <si>
    <t>ITSRLL-ECO-0074</t>
  </si>
  <si>
    <t>5150-0000339</t>
  </si>
  <si>
    <t>5150-0000340</t>
  </si>
  <si>
    <t>ITSRLL-ECO-0079</t>
  </si>
  <si>
    <t>5150-0000341</t>
  </si>
  <si>
    <t>ITSRLL-ECO-0081</t>
  </si>
  <si>
    <t>5150-0000342</t>
  </si>
  <si>
    <t>ITSRLL-ECO-0083</t>
  </si>
  <si>
    <t>5150-0000343</t>
  </si>
  <si>
    <t>5150-0000344</t>
  </si>
  <si>
    <t>ITSRLL-ECO-0088</t>
  </si>
  <si>
    <t>5150-0000345</t>
  </si>
  <si>
    <t>FLAT PANEL  15" H.P. 1</t>
  </si>
  <si>
    <t>ITSRLL-ECO-0090</t>
  </si>
  <si>
    <t>5150-0000346</t>
  </si>
  <si>
    <t>ITSRLL-ECO-0091</t>
  </si>
  <si>
    <t>5150-0000347</t>
  </si>
  <si>
    <t>5150-0000348</t>
  </si>
  <si>
    <t>ITSRLL-ECO-0092</t>
  </si>
  <si>
    <t>5150-0000349</t>
  </si>
  <si>
    <t>ITSRLL-ECO-0093</t>
  </si>
  <si>
    <t>5150-0000350</t>
  </si>
  <si>
    <t>ITSRLL-ECO-0094</t>
  </si>
  <si>
    <t>5150-0000351</t>
  </si>
  <si>
    <t>5150-0000352</t>
  </si>
  <si>
    <t>ITSRLL-ECO-0095</t>
  </si>
  <si>
    <t>5150-0000353</t>
  </si>
  <si>
    <t>ITSRLL-ECO-0096</t>
  </si>
  <si>
    <t>5150-0000354</t>
  </si>
  <si>
    <t>ITSRLL-ECO-0097</t>
  </si>
  <si>
    <t>5150-0000355</t>
  </si>
  <si>
    <t>5150-0000356</t>
  </si>
  <si>
    <t>ITSRLL-ECO-0098</t>
  </si>
  <si>
    <t>5150-0000357</t>
  </si>
  <si>
    <t>LAP TOP HP 1</t>
  </si>
  <si>
    <t>5150-0000358</t>
  </si>
  <si>
    <t>5150-0000359</t>
  </si>
  <si>
    <t>MINIPRINTER EPSON TM-U2200PA103 1</t>
  </si>
  <si>
    <t>EPSON</t>
  </si>
  <si>
    <t>ITSRLL-ECO-0100</t>
  </si>
  <si>
    <t>5150-0000360</t>
  </si>
  <si>
    <t>SCANNER LASER QUICK SCAN PSC 1</t>
  </si>
  <si>
    <t>PSC</t>
  </si>
  <si>
    <t>ITSRLL-ECO-0101</t>
  </si>
  <si>
    <t>5150-0000361</t>
  </si>
  <si>
    <t>LICENCIAS WINDOWS XP PROFESIONAL 60</t>
  </si>
  <si>
    <t>WINDOWS</t>
  </si>
  <si>
    <t>5150-0000362</t>
  </si>
  <si>
    <t>LICENCIAS SYMANTEC ANTIVIRUS 60</t>
  </si>
  <si>
    <t>SYMANTEC</t>
  </si>
  <si>
    <t>5150-0000363</t>
  </si>
  <si>
    <t xml:space="preserve">LICENCIAMIENTOS OFFICE PRO2003, WIN32 </t>
  </si>
  <si>
    <t>5150-0000364</t>
  </si>
  <si>
    <t>IMPRESORA HP LASERJET 242ODN 1</t>
  </si>
  <si>
    <t>ITSRLL-ECO-0102</t>
  </si>
  <si>
    <t>5150-0000365</t>
  </si>
  <si>
    <t>CPU CON PORCESADOR INTEL 1</t>
  </si>
  <si>
    <t>INTEL</t>
  </si>
  <si>
    <t>ITSRLL-ECO-0103</t>
  </si>
  <si>
    <t>5150-0000366</t>
  </si>
  <si>
    <t>ITSRLL-ECO-0106</t>
  </si>
  <si>
    <t>5150-0000367</t>
  </si>
  <si>
    <t>SOFWARE CERBEUS 1</t>
  </si>
  <si>
    <t>CERBERUS</t>
  </si>
  <si>
    <t>5150-0000368</t>
  </si>
  <si>
    <t>LECTOR DE HUELLA DIGITAL 1</t>
  </si>
  <si>
    <t>ITSRLL-ECO-0109</t>
  </si>
  <si>
    <t>5150-0000369</t>
  </si>
  <si>
    <t>INFOCUS PROJECTOR MODELO LP600 1</t>
  </si>
  <si>
    <t>INFOCUS</t>
  </si>
  <si>
    <t>ITSRLL-ECO-0110</t>
  </si>
  <si>
    <t>5150-0000370</t>
  </si>
  <si>
    <t>IMPRESORA HP 1022 1</t>
  </si>
  <si>
    <t>ITSRLL-ECO-0112</t>
  </si>
  <si>
    <t>5150-0000371</t>
  </si>
  <si>
    <t>COMPUTADORA TOSHIBA M45 SP459 1</t>
  </si>
  <si>
    <t>TOSHIBA</t>
  </si>
  <si>
    <t>ITSRLL-ECO-0113</t>
  </si>
  <si>
    <t>5150-0000372</t>
  </si>
  <si>
    <t>MOUSE OPTICAL BLANCO ALSKA 4</t>
  </si>
  <si>
    <t>ALASKA</t>
  </si>
  <si>
    <t>5150-0000373</t>
  </si>
  <si>
    <t>TECLADO ALASKA SLIM KEYBOARD 1</t>
  </si>
  <si>
    <t>5150-0000374</t>
  </si>
  <si>
    <t>DVD-CD/R-RW LG GSA-51200 EXTERNA NEGRA 1</t>
  </si>
  <si>
    <t>5150-0000375</t>
  </si>
  <si>
    <t>IMPRESORA HP DESK JET 5940 1</t>
  </si>
  <si>
    <t>5150-0000376</t>
  </si>
  <si>
    <t>PAVILLON HP DV15300LA NOTEBOOK INTEL CEN</t>
  </si>
  <si>
    <t>ITSRLL-ECO-0114</t>
  </si>
  <si>
    <t>5150-0000377</t>
  </si>
  <si>
    <t>COMPUTADORA MAC MINI CORE DUO DE 1.66 GH</t>
  </si>
  <si>
    <t>MAC</t>
  </si>
  <si>
    <t>ITSRLL-ECO-0115</t>
  </si>
  <si>
    <t>5150-0000378</t>
  </si>
  <si>
    <t>IMPRESORA HPLJ2420DN 1</t>
  </si>
  <si>
    <t>ITSRLL-ECO-0116</t>
  </si>
  <si>
    <t>5150-0000379</t>
  </si>
  <si>
    <t>TECLADO BASICO MICROSOFT 1</t>
  </si>
  <si>
    <t>MICROSOFT</t>
  </si>
  <si>
    <t>ITSRLL-ECO-0117</t>
  </si>
  <si>
    <t>5150-0000380</t>
  </si>
  <si>
    <t>MOUSE OPTICO BASICO MICROSOFT 1</t>
  </si>
  <si>
    <t>ITSRLL-ECO-0118</t>
  </si>
  <si>
    <t>5150-0000381</t>
  </si>
  <si>
    <t>RUTEADOR INALAMBRICO 1</t>
  </si>
  <si>
    <t>ITSRLL-ECO-0119</t>
  </si>
  <si>
    <t>5150-0000382</t>
  </si>
  <si>
    <t>IMPRESORA HP LASER JET 1320 1</t>
  </si>
  <si>
    <t>5150-0000383</t>
  </si>
  <si>
    <t>TECLADO BASICO MICROSOFT 2</t>
  </si>
  <si>
    <t>ITSRLL-ECO-0142</t>
  </si>
  <si>
    <t>5150-0000384</t>
  </si>
  <si>
    <t>MOUSE OPTICO BASICO MICROSOFT 2</t>
  </si>
  <si>
    <t>ITSRLL-ECO-0145</t>
  </si>
  <si>
    <t>5150-0000385</t>
  </si>
  <si>
    <t>COMPUTADORAS MT INTEL DUAL CORE 14</t>
  </si>
  <si>
    <t>ITSRLL-ECO-0148</t>
  </si>
  <si>
    <t>5150-0000386</t>
  </si>
  <si>
    <t>COMPUTADORAS MT INTEL DUAL CORE</t>
  </si>
  <si>
    <t>ITSRLL-ECO-0151</t>
  </si>
  <si>
    <t>5150-0000387</t>
  </si>
  <si>
    <t>ITSRLL-ECO-0154</t>
  </si>
  <si>
    <t>5150-0000388</t>
  </si>
  <si>
    <t>ITSRLL-ECO-0157</t>
  </si>
  <si>
    <t>5150-0000389</t>
  </si>
  <si>
    <t>ITSRLL-ECO-0160</t>
  </si>
  <si>
    <t>5150-0000390</t>
  </si>
  <si>
    <t>ITSRLL-ECO-0163</t>
  </si>
  <si>
    <t>5150-0000391</t>
  </si>
  <si>
    <t>ITSRLL-ECO-0166</t>
  </si>
  <si>
    <t>5150-0000392</t>
  </si>
  <si>
    <t>ITSRLL-ECO-0169</t>
  </si>
  <si>
    <t>5150-0000393</t>
  </si>
  <si>
    <t>ITSRLL-ECO-0172</t>
  </si>
  <si>
    <t>5150-0000394</t>
  </si>
  <si>
    <t>ITSRLL-ECO-0175</t>
  </si>
  <si>
    <t>5150-0000395</t>
  </si>
  <si>
    <t>ITSRLL-ECO-0178</t>
  </si>
  <si>
    <t>5150-0000396</t>
  </si>
  <si>
    <t>ITSRLL-ECO-0181</t>
  </si>
  <si>
    <t>5150-0000397</t>
  </si>
  <si>
    <t>ITSRLL-ECO-0184</t>
  </si>
  <si>
    <t>5150-0000398</t>
  </si>
  <si>
    <t>ITSRLL-ECO-0187</t>
  </si>
  <si>
    <t>5150-0000399</t>
  </si>
  <si>
    <t>IMPRESORA HP LASER JET 1320 3</t>
  </si>
  <si>
    <t>5150-0000400</t>
  </si>
  <si>
    <t>IMPRESORA HP LASER JET 1321</t>
  </si>
  <si>
    <t>ITSRLL-ECO-0167</t>
  </si>
  <si>
    <t>5150-0000401</t>
  </si>
  <si>
    <t>IMPRESORA HP LASER JET 1322</t>
  </si>
  <si>
    <t>ITSRLL-ECO-0168</t>
  </si>
  <si>
    <t>5150-0000402</t>
  </si>
  <si>
    <t>COMPUTADORAS COMPAX ZEUS 7200 4</t>
  </si>
  <si>
    <t>COMPAX</t>
  </si>
  <si>
    <t>5150-0000403</t>
  </si>
  <si>
    <t>COMPUTADORAS COMPAX ZEUS 7201</t>
  </si>
  <si>
    <t>ITSRLL-ECO-0170</t>
  </si>
  <si>
    <t>5150-0000404</t>
  </si>
  <si>
    <t>COMPUTADORAS COMPAX ZEUS 7202</t>
  </si>
  <si>
    <t>ITSRLL-ECO-0171</t>
  </si>
  <si>
    <t>5150-0000405</t>
  </si>
  <si>
    <t>COMPUTADORAS COMPAX ZEUS 7203</t>
  </si>
  <si>
    <t>5150-0000406</t>
  </si>
  <si>
    <t>ITSRLL-ECO-0173</t>
  </si>
  <si>
    <t>5150-0000407</t>
  </si>
  <si>
    <t>ITSRLL-ECO-0174</t>
  </si>
  <si>
    <t>5150-0000408</t>
  </si>
  <si>
    <t>5150-0000409</t>
  </si>
  <si>
    <t>ITSRLL-ECO-0176</t>
  </si>
  <si>
    <t>5150-0000410</t>
  </si>
  <si>
    <t>COMUTADORA DX220 MT INTEL DUAL CORE 1</t>
  </si>
  <si>
    <t>ITSRLL-ECO-0177</t>
  </si>
  <si>
    <t>5150-0000411</t>
  </si>
  <si>
    <t>IMPRESORA HP COLOR LASER JET 3600N 1</t>
  </si>
  <si>
    <t>ITSRLL-ECO-0180</t>
  </si>
  <si>
    <t>5150-0000412</t>
  </si>
  <si>
    <t>UPS 3</t>
  </si>
  <si>
    <t>5150-0000413</t>
  </si>
  <si>
    <t>UPS</t>
  </si>
  <si>
    <t>ITSRLL-ECO-0188</t>
  </si>
  <si>
    <t>5150-0000414</t>
  </si>
  <si>
    <t>ITSRLL-ECO-0189</t>
  </si>
  <si>
    <t>5150-0000415</t>
  </si>
  <si>
    <t>ITSRLL-ECO-0190</t>
  </si>
  <si>
    <t>5150-0000416</t>
  </si>
  <si>
    <t>ACTUALIZACION DEL SISTEMA TARIFICADOR OM</t>
  </si>
  <si>
    <t>OMNITEL</t>
  </si>
  <si>
    <t>5150-0000417</t>
  </si>
  <si>
    <t>MONITOR 15" HP LCD NEDRO PLATA 1</t>
  </si>
  <si>
    <t>ITSRLL-ECO-0191</t>
  </si>
  <si>
    <t>5150-0000418</t>
  </si>
  <si>
    <t>COMPUTADORA MACINTOSH MACBOOK PRO PROCES</t>
  </si>
  <si>
    <t>ITSRLL-ECO-0192</t>
  </si>
  <si>
    <t>5150-0000419</t>
  </si>
  <si>
    <t>RD FORTIGATE 200A DUAL WAN PORTS 1</t>
  </si>
  <si>
    <t>FORTINET</t>
  </si>
  <si>
    <t>ITSRLL-ECO-0193</t>
  </si>
  <si>
    <t>5150-0000420</t>
  </si>
  <si>
    <t>IMPRESORA EPSON LX 300 1</t>
  </si>
  <si>
    <t>ITSRLL-ECO-0194</t>
  </si>
  <si>
    <t>5150-0000421</t>
  </si>
  <si>
    <t>COMPUTADORA COMPAX ZEUS 7200 1</t>
  </si>
  <si>
    <t>ITSRLL-ECO-0195</t>
  </si>
  <si>
    <t>5150-0000422</t>
  </si>
  <si>
    <t>COMPUTADORA COMPAX ZEUS 4164 1</t>
  </si>
  <si>
    <t>ITSRLL-ECO-0196</t>
  </si>
  <si>
    <t>5150-0000423</t>
  </si>
  <si>
    <t>IMPRESORA HPLASERJET P 2015DN 1</t>
  </si>
  <si>
    <t>ITSRLL-ECO-0197</t>
  </si>
  <si>
    <t>5150-0000424</t>
  </si>
  <si>
    <t>COMPUTADORAS HP DC7800 34</t>
  </si>
  <si>
    <t>ITSRLL-ECO-0198 AL 231</t>
  </si>
  <si>
    <t>5150-0000425</t>
  </si>
  <si>
    <t>COMPUTADORAS HP DC7800 7</t>
  </si>
  <si>
    <t>ITSRLL-ECO-0232 AL 238</t>
  </si>
  <si>
    <t>5150-0000426</t>
  </si>
  <si>
    <t>IMPRESORAS HP LASER JET P 2015DN 2</t>
  </si>
  <si>
    <t>ITSRLL-ECO-0239-0240</t>
  </si>
  <si>
    <t>5150-0000427</t>
  </si>
  <si>
    <t>MONITORES 19" HACER LCD AL1916AWB 3</t>
  </si>
  <si>
    <t>ACER</t>
  </si>
  <si>
    <t>ITSRLL-ECO-0241 AL 243</t>
  </si>
  <si>
    <t>5150-0000428</t>
  </si>
  <si>
    <t>MONITOR HACER 22" LCD AL2216WBD 2</t>
  </si>
  <si>
    <t>ITSRLL-ECO-0244-0245</t>
  </si>
  <si>
    <t>5150-0000429</t>
  </si>
  <si>
    <t>REGULADORES NEGROS TDE 3</t>
  </si>
  <si>
    <t>5150-0000430</t>
  </si>
  <si>
    <t>REGULADOR DE VOLTAJE TRIPP-LITTLE 300 VA</t>
  </si>
  <si>
    <t>5150-0000431</t>
  </si>
  <si>
    <t>PAQ. NOMINPAQ MONOUSUARIO 1</t>
  </si>
  <si>
    <t>PNONSONIC</t>
  </si>
  <si>
    <t>5150-0000432</t>
  </si>
  <si>
    <t>LIC VFOX PRO 9.0 ESPAÑOL ACADEMICO 40</t>
  </si>
  <si>
    <t>5150-0000433</t>
  </si>
  <si>
    <t>LIC VISUAL ESTUDIO PRO 2005 ACADEMICO 40</t>
  </si>
  <si>
    <t>5150-0000434</t>
  </si>
  <si>
    <t>LIC OFFICE PRO PLUS 2007 ESP ACADEMICO 1</t>
  </si>
  <si>
    <t>5150-0000435</t>
  </si>
  <si>
    <t>LICENCIA Y ACTUALIZACION ANTIVIRUS NOD 3</t>
  </si>
  <si>
    <t>5150-0000436</t>
  </si>
  <si>
    <t>ADOBE K 12 DESIGN PREMIUM CS3 1</t>
  </si>
  <si>
    <t>ADOBE</t>
  </si>
  <si>
    <t>5150-0000437</t>
  </si>
  <si>
    <t>SOFTWARE PROMODEL 30 MAQUINAS EN RED 1</t>
  </si>
  <si>
    <t>PROMODEL</t>
  </si>
  <si>
    <t>5150-0000438</t>
  </si>
  <si>
    <t>RECLASIFICACION</t>
  </si>
  <si>
    <t>COMPLEMENTO</t>
  </si>
  <si>
    <t>5150-0000439</t>
  </si>
  <si>
    <t>COMPLEMENTO LICENCIA SOFWATRE 1</t>
  </si>
  <si>
    <t>5150-0000440</t>
  </si>
  <si>
    <t>QUAL CORE XEON PREOCESOR E54102XGMB CAC	SM	SIN MODELO	SIN DATOS	SIN CONSECUTIVO	E000031	RODRIGUEZ ORTIZ JOSE ARMANDO	008	DEPTO DE RECURSOS MATERIALES	1.2.4.1.3	EQUIPO DE CÓMPUTO Y DE TECNOLOGÍAS DE LA INFORMACIÓN	1.2.6.3.1.5	31 DIC 2008	FACTURA	         56,379.00	              3.00	              0.00	N	_x000D_
0000441	5150-0000441	31 DIC 2008	PROYECTOR SONY VPL-FX40L 4000 LUMENES Y 	SONY	SIN MODELO	SIN DATOS	SIN CONSECUTIVO	E000031	RODRIGUEZ ORTIZ JOSE ARMANDO	008	DEPTO DE RECURSOS MATERIALES	1.2.4.1.3	EQUIPO DE CÓMPUTO Y DE TECNOLOGÍAS DE LA INFORMACIÓN	1.2.6.3.1.5	31 DIC 2008	FACTURA	         53,061.52	              3.00	              0.00	N	_x000D_
0000442	5150-0000442	31 DIC 2008	NOBRAKE APC SMART UPS XL 1000VA USB SERI	SM	SIN MODELO	SIN DATOS	SIN CONSECUTIVO	E000031	RODRIGUEZ ORTIZ JOSE ARMANDO	008	DEPTO DE RECURSOS MATERIALES	1.2.4.1.3	EQUIPO DE CÓMPUTO Y DE TECNOLOGÍAS DE LA INFORMACIÓN	1.2.6.3.1.5	31 DIC 2008	FACTURA	         19,860.50	              3.00	              0.00	N	_x000D_
0000443	5150-0000443	31 DIC 2008	REGULADOR VOLTAJE SOLA BASIC MICROVOLT V	SM	SIN MODELO	SIN DATOS	SIN CONSECUTIVO	E000031	RODRIGUEZ ORTIZ JOSE ARMANDO	008	DEPTO DE RECURSOS MATERIALES	1.2.4.1.3	EQUIPO DE CÓMPUTO Y DE TECNOLOGÍAS DE LA INFORMACIÓN	1.2.6.3.1.5	31 DIC 2008	FACTURA	            532.00	              3.00	              0.00	N	_x000D_
0000444	5150-0000444	31 DIC 2008	REGULADOR VOLTAJE TDE PRONET 1KVA P/LIN 	SM	SIN MODELO	SIN DATOS	SIN CONSECUTIVO	E000031	RODRIGUEZ ORTIZ JOSE ARMANDO	008	DEPTO DE RECURSOS MATERIALES	1.2.4.1.3	EQUIPO DE CÓMPUTO Y DE TECNOLOGÍAS DE LA INFORMACIÓN	1.2.6.3.1.5	31 DIC 2008	FACTURA	            250.00	              3.00	              0.00	N	_x000D_
0000445	5150-0000445	31 DIC 2008	COMPUTADORA HP DX2400 DUAL CORE 1	HP	SIN MODELO	SIN DATOS	SIN CONSECUTIVO	E000031	RODRIGUEZ ORTIZ JOSE ARMANDO	008	DEPTO DE RECURSOS MATERIALES	1.2.4.1.3	EQUIPO DE CÓMPUTO Y DE TECNOLOGÍAS DE LA INFORMACIÓN	1.2.6.3.1.5	31 DIC 2008	FACTURA	         11,157.00	              3.00	              0.00	N	_x000D_
0000446	5150-0000446	31 DIC 2008	SWITC 16 PUERTOS  LINKSYS SRW2016 1	SM	SIN MODELO	SIN DATOS	SIN CONSECUTIVO	E000031	RODRIGUEZ ORTIZ JOSE ARMANDO	008	DEPTO DE RECURSOS MATERIALES	1.2.4.1.3	EQUIPO DE CÓMPUTO Y DE TECNOLOGÍAS DE LA INFORMACIÓN	1.2.6.3.1.5	31 DIC 2008	FACTURA	          6,928.46	              3.00	              0.00	N	_x000D_
0000447	5150-0000447	31 DIC 2008	RUTEADOR TRENDNET BRV324 1	TRENDET	SIN MODELO	SIN DATOS	SIN CONSECUTIVO	E000031	RODRIGUEZ ORTIZ JOSE ARMANDO	008	DEPTO DE RECURSOS MATERIALES	1.2.4.1.3	EQUIPO DE CÓMPUTO Y DE TECNOLOGÍAS DE LA INFORMACIÓN	1.2.6.3.1.5	31 DIC 2008	FACTURA	          5,422.71	              3.00	              0.00	N	_x000D_
0000448	5150-0000448	31 DIC 2008	RUTEADOR TRENDNET BRV304 1	TRENDET	SIN MODELO	SIN DATOS	SIN CONSECUTIVO	E000031	RODRIGUEZ ORTIZ JOSE ARMANDO	008	DEPTO DE RECURSOS MATERIALES	1.2.4.1.3	EQUIPO DE CÓMPUTO Y DE TECNOLOGÍAS DE LA INFORMACIÓN	1.2.6.3.1.5	31 DIC 2008	FACTURA	          3,066.53	              3.00	              0.00	N	_x000D_
0000449	5150-0000449	31 DIC 2009	COMPUTADORA HP DX2400 SERIE SMXL8450QM6 	HP	SIN MODELO	SIN DATOS	SIN CONSECUTIVO	E000031	RODRIGUEZ ORTIZ JOSE ARMANDO	008	DEPTO DE RECURSOS MATERIALES	1.2.4.1.3	EQUIPO DE CÓMPUTO Y DE TECNOLOGÍAS DE LA INFORMACIÓN	1.2.6.3.1.5	31 DIC 2009	FACTURA	         12,304.00	              3.00	              0.00	N	_x000D_
0000450	5150-0000450	31 DIC 2009	IMPRESORA LASER JET HP 2055DN 1	HP	SIN MODELO	SIN DATOS	SIN CONSECUTIVO	E000031	RODRIGUEZ ORTIZ JOSE ARMANDO	008	DEPTO DE RECURSOS MATERIALES	1.2.4.1.3	EQUIPO DE CÓMPUTO Y DE TECNOLOGÍAS DE LA INFORMACIÓN	1.2.6.3.1.5	31 DIC 2009	FACTURA	          6,992.00	              3.00	              0.00	N	_x000D_
0000451	5150-0000451	31 DIC 2009	IMPRESORA 1	HP	SIN MODELO	SIN DATOS	SIN CONSECUTIVO	E000031	RODRIGUEZ ORTIZ JOSE ARMANDO	008	DEPTO DE RECURSOS MATERIALES	1.2.4.1.3	EQUIPO DE CÓMPUTO Y DE TECNOLOGÍAS DE LA INFORMACIÓN	1.2.6.3.1.5	31 DIC 2009	FACTURA	          2,086.04	              3.00	              0.00	N	_x000D_
0000452	5150-0000452	31 DIC 2009	SERVIDOR HP PROLIANT 115G5 SERIE S2UX912	PROLIANT	SIN MODELO	SIN DATOS	SIN CONSECUTIVO	E000031	RODRIGUEZ ORTIZ JOSE ARMANDO	008	DEPTO DE RECURSOS MATERIALES	1.2.4.1.3	EQUIPO DE CÓMPUTO Y DE TECNOLOGÍAS DE LA INFORMACIÓN	1.2.6.3.1.5	31 DIC 2009	FACTURA	         38,419.20	              3.00	              0.00	N	_x000D_
0000453	5150-0000453	31 DIC 2010	NOBRAKE CDP 500VA 300WATTS SERIE 1006170	SM	SIN MODELO	SIN DATOS	SIN CONSECUTIVO	E000031	RODRIGUEZ ORTIZ JOSE ARMANDO	008	DEPTO DE RECURSOS MATERIALES	1.2.4.1.3	EQUIPO DE CÓMPUTO Y DE TECNOLOGÍAS DE LA INFORMACIÓN	1.2.6.3.1.5	31 DIC 2010	FACTURA	            804.17	              3.00	              0.00	N	_x000D_
0000454	5150-0000454	31 DIC 2010	MINIPRINTER EPSON TM - U220PB-603 SERIE 	EPSON	SIN MODELO	SIN DATOS	SIN CONSECUTIVO	E000031	RODRIGUEZ ORTIZ JOSE ARMANDO	008	DEPTO DE RECURSOS MATERIALES	1.2.4.1.3	EQUIPO DE CÓMPUTO Y DE TECNOLOGÍAS DE LA INFORMACIÓN	1.2.6.3.1.5	31 DIC 2010	FACTURA	          3,483.48	              3.00	              0.00	N	_x000D_
0000455	5150-0000455	31 DIC 2011	IPAD 1	SM	SIN MODELO	SIN DATOS	ITSRLL-ECO-0303	E000031	RODRIGUEZ ORTIZ JOSE ARMANDO	008	DEPTO DE RECURSOS MATERIALES	1.2.4.1.3	EQUIPO DE CÓMPUTO Y DE TECNOLOGÍAS DE LA INFORMACIÓN	1.2.6.3.1.5	31 DIC 2011	FACTURA	          7,999.99	              3.00	              0.00	N	_x000D_
0000456	5150-0000456	31 DIC 2011	COMPUTADORA IMAC 24""" 1</t>
  </si>
  <si>
    <t>IMAC</t>
  </si>
  <si>
    <t>ITSRLL-ECO-0304</t>
  </si>
  <si>
    <t>5150-0000457</t>
  </si>
  <si>
    <t>MONITOR BENQ 18.5 LCD 1</t>
  </si>
  <si>
    <t>BENQ</t>
  </si>
  <si>
    <t>ITSRLL-ECO-0305</t>
  </si>
  <si>
    <t>5150-0000458</t>
  </si>
  <si>
    <t>IPAD 2 WI-FI +3G DE 32 GB 1</t>
  </si>
  <si>
    <t>5150-0000459</t>
  </si>
  <si>
    <t>IPAD 2 WI-FI  DE 32 GB 2</t>
  </si>
  <si>
    <t>5150-0000460</t>
  </si>
  <si>
    <t>MINOLAPTOP HACER ASPIRE ONE 722-BZ894 10</t>
  </si>
  <si>
    <t>5150-0000461</t>
  </si>
  <si>
    <t>LAPTOP HP PAVILON DV-4 4069LA 14</t>
  </si>
  <si>
    <t>5150-0000462</t>
  </si>
  <si>
    <t>VIDEOPROYECTOR EPSON POWER LITE 1915 1</t>
  </si>
  <si>
    <t>5150-0000463</t>
  </si>
  <si>
    <t>BUNDLE DESKTOP PAVILLON P6 2015 10</t>
  </si>
  <si>
    <t>PAVILLON</t>
  </si>
  <si>
    <t>5150-0000464</t>
  </si>
  <si>
    <t>NOBRAKE TRIPPLITE 1000 VA 1</t>
  </si>
  <si>
    <t>TRIPLITE</t>
  </si>
  <si>
    <t>5150-0000465</t>
  </si>
  <si>
    <t>IMPRESORA MULTIFUNCIONAL ENVY 114 INY TI</t>
  </si>
  <si>
    <t>ENVY</t>
  </si>
  <si>
    <t>ITSRLL-ECO-0311</t>
  </si>
  <si>
    <t>5150-0000466</t>
  </si>
  <si>
    <t>TELEFONO UNILINEA SERIE 1</t>
  </si>
  <si>
    <t>5150-0000467</t>
  </si>
  <si>
    <t>NOBRAKES TRIPPLITE 550 VA PUERT USB 6 CO</t>
  </si>
  <si>
    <t>5150-0000468</t>
  </si>
  <si>
    <t>LAPTOP HACER E1-421-0428 AMD E450 1</t>
  </si>
  <si>
    <t>5150-0000469</t>
  </si>
  <si>
    <t>TABLETA WACOM BAMBO 1</t>
  </si>
  <si>
    <t>BAMBOO</t>
  </si>
  <si>
    <t>5150-0000470</t>
  </si>
  <si>
    <t>MONITOR LE 17" 1</t>
  </si>
  <si>
    <t>5150-0000471</t>
  </si>
  <si>
    <t>MONITOR LV911 WEB CAM 1</t>
  </si>
  <si>
    <t>5150-0000472</t>
  </si>
  <si>
    <t>LAPTOPS HACER CORE I3-2348M 4</t>
  </si>
  <si>
    <t>5150-0000473</t>
  </si>
  <si>
    <t>SAMSUM GALAXY 7 1</t>
  </si>
  <si>
    <t>5150-0000474</t>
  </si>
  <si>
    <t>LAPTOPS HACER ASPIRE 11.6" 5</t>
  </si>
  <si>
    <t>ASPIRE</t>
  </si>
  <si>
    <t>5150-0000475</t>
  </si>
  <si>
    <t>SERVIDOR HP PROLIANT ML350 T08 1</t>
  </si>
  <si>
    <t>5150-0000476</t>
  </si>
  <si>
    <t>WINDOWS SERVER STD 2012 OPEN ACADEMICO 1</t>
  </si>
  <si>
    <t>5150-0000477</t>
  </si>
  <si>
    <t>COMPUTADORAS DE ESCRITORIO HP PRO 6305 4</t>
  </si>
  <si>
    <t>5150-0000478</t>
  </si>
  <si>
    <t>COMPUTADORA IMAC DE 21.5# 1</t>
  </si>
  <si>
    <t>5150-0000479</t>
  </si>
  <si>
    <t>COMPUTADORA MACBOOK PRO PANTALLA RETINA	MAC	SIN MODELO	SIN DATOS	SIN CONSECUTIVO	E000031	RODRIGUEZ ORTIZ JOSE ARMANDO	008	DEPTO DE RECURSOS MATERIALES	1.2.4.1.3	EQUIPO DE CÓMPUTO Y DE TECNOLOGÍAS DE LA INFORMACIÓN	1.2.6.3.1.5	31 DIC 2013	FACTURA	         43,000.01	              3.00	              0.00	N	_x000D_
0000480	5150-0000480	31 DIC 2014	MINI LAPTOT 1	SM	SIN MODELO	SIN DATOS	SIN CONSECUTIVO	E000031	RODRIGUEZ ORTIZ JOSE ARMANDO	008	DEPTO DE RECURSOS MATERIALES	1.2.4.1.3	EQUIPO DE CÓMPUTO Y DE TECNOLOGÍAS DE LA INFORMACIÓN	1.2.6.3.1.5	31 DIC 2014	FACTURA	          4,999.00	              3.00	              0.00	N	_x000D_
0000481	5150-0000481	31 DIC 2014	CREDENCIALIZADORA 1	SM	SIN MODELO	SIN DATOS	SIN CONSECUTIVO	E000031	RODRIGUEZ ORTIZ JOSE ARMANDO	008	DEPTO DE RECURSOS MATERIALES	1.2.4.1.3	EQUIPO DE CÓMPUTO Y DE TECNOLOGÍAS DE LA INFORMACIÓN	1.2.6.3.1.5	31 DIC 2014	FACTURA	         38,000.00	              3.00	              0.00	N	_x000D_
0000482	5150-0000482	31 DIC 2014	DESKTOP COMPAX ZEUS ECO GREEN 5303 4	COMPAX	SIN MODELO	SIN DATOS	SIN CONSECUTIVO	E000031	RODRIGUEZ ORTIZ JOSE ARMANDO	008	DEPTO DE RECURSOS MATERIALES	1.2.4.1.3	EQUIPO DE CÓMPUTO Y DE TECNOLOGÍAS DE LA INFORMACIÓN	1.2.6.3.1.5	31 DIC 2014	FACTURA	         38,976.00	              3.00	              0.00	N	_x000D_
0000483	5150-0000483	31 DIC 2014	DESKTOP COMPAX ZEUS ECO GREEN 4303 16	COMPAX	SIN MODELO	SIN DATOS	SIN CONSECUTIVO	E000031	RODRIGUEZ ORTIZ JOSE ARMANDO	008	DEPTO DE RECURSOS MATERIALES	1.2.4.1.3	EQUIPO DE CÓMPUTO Y DE TECNOLOGÍAS DE LA INFORMACIÓN	1.2.6.3.1.5	31 DIC 2014	FACTURA	        138,272.00	              3.00	              0.00	N	_x000D_
0000484	5150-0000484	31 DIC 2014	NOBRAKE APC SURTA 1500XL 1	SM	SIN MODELO	SIN DATOS	SIN CONSECUTIVO	E000031	RODRIGUEZ ORTIZ JOSE ARMANDO	008	DEPTO DE RECURSOS MATERIALES	1.2.4.1.3	EQUIPO DE CÓMPUTO Y DE TECNOLOGÍAS DE LA INFORMACIÓN	1.2.6.3.1.5	31 DIC 2014	FACTURA	         12,348.20	              3.00	              0.00	N	_x000D_
0000485	5150-0000485	31 DIC 2014	IMPRESORAS LASER HP 1102 3	HP	SIN MODELO	SIN DATOS	SIN CONSECUTIVO	E000031	RODRIGUEZ ORTIZ JOSE ARMANDO	008	DEPTO DE RECURSOS MATERIALES	1.2.4.1.3	EQUIPO DE CÓMPUTO Y DE TECNOLOGÍAS DE LA INFORMACIÓN	1.2.6.3.1.5	31 DIC 2014	FACTURA	          5,220.00	              3.00	              0.00	N	_x000D_
0000486	5150-0000486	31 DIC 2014	IMPRESORA MULTIFUNCIONAL IMP 1	SM	SIN MODELO	SIN DATOS	SIN CONSECUTIVO	E000031	RODRIGUEZ ORTIZ JOSE ARMANDO	008	DEPTO DE RECURSOS MATERIALES	1.2.4.1.3	EQUIPO DE CÓMPUTO Y DE TECNOLOGÍAS DE LA INFORMACIÓN	1.2.6.3.1.5	31 DIC 2014	FACTURA	          3,480.00	              3.00	              0.00	N	_x000D_
0000487	5150-0000487	31 DIC 2014	IMPRESORA LASERJET ENTERPRISE HP M551N 2	HP	SIN MODELO	SIN DATOS	SIN CONSECUTIVO	E000031	RODRIGUEZ ORTIZ JOSE ARMANDO	008	DEPTO DE RECURSOS MATERIALES	1.2.4.1.3	EQUIPO DE CÓMPUTO Y DE TECNOLOGÍAS DE LA INFORMACIÓN	1.2.6.3.1.5	31 DIC 2014	FACTURA	         18,293.20	              3.00	              0.00	N	_x000D_
0000488	5150-0000488	31 DIC 2014	WORCENTRE 3615DN LASER MULTIFUNCIONAL 1	SM	SIN MODELO	SIN DATOS	SIN CONSECUTIVO	E000031	RODRIGUEZ ORTIZ JOSE ARMANDO	008	DEPTO DE RECURSOS MATERIALES	1.2.4.1.3	EQUIPO DE CÓMPUTO Y DE TECNOLOGÍAS DE LA INFORMACIÓN	1.2.6.3.1.5	31 DIC 2014	FACTURA	         12,863.24	              3.00	              0.00	N	_x000D_
0000489	5150-0000489	31 DIC 2015	ESCANER KODAK I2600 1	SM	SIN MODELO	SIN DATOS	ITSRLL-ECTI-515-113	E000020	MARSAL ESPINO MARIA LUISA	003	DEPARTAMENTO DE SERVICIOS ADMINISTRATIVOS	1.2.4.1.3	EQUIPO DE CÓMPUTO Y DE TECNOLOGÍAS DE LA INFORMACIÓN	1.2.6.3.1.5	31 DIC 2015	FACTURA	         17,284.00	              3.00	              0.00	N	_x000D_
0000490	5150-0000490	31 DIC 2015	EQUIPO DE COMPUTO 1					E000017	LOPEZ OLIVAS JULIAN JOSE	007	DEPTO DE SISTEMAS	1.2.4.1.3	EQUIPO DE CÓMPUTO Y DE TECNOLOGÍAS DE LA INFORMACIÓN	1.2.6.3.1.5	31 DIC 2015		         35,999.97	              3.00	              0.00	N	_x000D_
0000491	5150-0000491	31 DIC 2015	COMPUTADORA DELL OPTIPLEX 7070 UFF ULTRA	DELL	SIN MODELO	SIN DATOS	ITSRLL-ECTI-515-0449	E000017	LOPEZ OLIVAS JULIAN JOSE	007	DEPTO DE SISTEMAS	1.2.4.1.3	EQUIPO DE CÓMPUTO Y DE TECNOLOGÍAS DE LA INFORMACIÓN	1.2.6.3.1.5	31 DIC 2015	FACTURA	         19,267.60	              3.00	              0.00	N	_x000D_
0000492	5150-0000492	31 DIC 2015	IMPRESORAS 10					E000017	LOPEZ OLIVAS JULIAN JOSE	007	DEPTO DE SISTEMAS	1.2.4.1.3	EQUIPO DE CÓMPUTO Y DE TECNOLOGÍAS DE LA INFORMACIÓN	1.2.6.3.1.5	31 DIC 2015		         47,196.92	              3.00	              0.00	N	_x000D_
0000493	5150-0000493	31 DIC 2015	EQUIPO DE COMPUTO 2					E000017	LOPEZ OLIVAS JULIAN JOSE	007	DEPTO DE SISTEMAS	1.2.4.1.3	EQUIPO DE CÓMPUTO Y DE TECNOLOGÍAS DE LA INFORMACIÓN	1.2.6.3.1.5	31 DIC 2015		         70,814.34	              3.00	              0.00	N	_x000D_
0000494	5150-0000494	31 DIC 2015	MONITOR LV 1911 18.5 PULGADAS LED 7	SM	SIN MODELO	SIN DATOS	ITSRLL-ECTI-515-335 AL 341	E000025	PUENTE LERMA JOSE RAMON	019	DIVISION DE MECATRONICA	1.2.4.1.3	EQUIPO DE CÓMPUTO Y DE TECNOLOGÍAS DE LA INFORMACIÓN	1.2.6.3.1.5	31 DIC 2015	FACTURA	         11,611.60	              3.00	              0.00	N	_x000D_
0000495	5150-0000495	31 DIC 2016	IMPRESORA MULTIFUCIONAL 1	SM	SIN MODELO	SIN DATOS	ITSRLL-ECTI-515-316	E000011	GARCIA MONTELONGO CLAUDIA IVETTE	018	SUBDIRECCION ACADEMICA	1.2.4.1.3	EQUIPO DE CÓMPUTO Y DE TECNOLOGÍAS DE LA INFORMACIÓN	1.2.6.3.1.5	31 DIC 2016	FACTURA	          3,433.00	              3.00	              0.00	N	_x000D_
0000496	5150-0000496	31 DIC 2016	LICENCIA DE ENSEÑANZA LICENCIAS USUARIO 	SM	SIN MODELO	SIN DATOS	ITSRLL-A1-591-84-1 AL 84-10	E000025	PUENTE LERMA JOSE RAMON	019	DIVISION DE MECATRONICA	1.2.4.1.3	EQUIPO DE CÓMPUTO Y DE TECNOLOGÍAS DE LA INFORMACIÓN	1.2.6.3.1.5	31 DIC 2016	FACTURA	         41,630.31	              3.00	              0.00	N	_x000D_
0000497	5150-0000497	31 DIC 2016	MULTISIM EDUCACION LICENCIA DE USUARIO,</t>
  </si>
  <si>
    <t>ITSRLL-A1-591-83-1 AL 83-10</t>
  </si>
  <si>
    <t>5150-0000498</t>
  </si>
  <si>
    <t>LABORATORIO MULTIDISCIPLINARIO DE DISEÑO</t>
  </si>
  <si>
    <t>ECTI-515-163 AL 169</t>
  </si>
  <si>
    <t>5150-0000499</t>
  </si>
  <si>
    <t>USB-6008 12 BIT, 10 KS/S MULTIFUNCION 1	SM	SIN MODELO	SIN DATOS	ITSRLL-ECTI-515-170 AL 180	E000025	PUENTE LERMA JOSE RAMON	019	DIVISION DE MECATRONICA	1.2.4.1.3	EQUIPO DE CÓMPUTO Y DE TECNOLOGÍAS DE LA INFORMACIÓN	1.2.6.3.1.5	31 DIC 2016	FACTURA	         27,979.20	              3.00	              0.00	N	_x000D_
0000500	5150-0000500	31 DIC 2016	MODELO DE SIMULACION SERIE ESTÁNDAR, CL</t>
  </si>
  <si>
    <t>ITSRLL-MEI-562-0020</t>
  </si>
  <si>
    <t>5150-0000501</t>
  </si>
  <si>
    <t xml:space="preserve">MODELO DE SIMULACION SISTEMA DE CONTROL </t>
  </si>
  <si>
    <t>ITSRLL-MEI-562-0021</t>
  </si>
  <si>
    <t>5150-0000502</t>
  </si>
  <si>
    <t>KIT ELECTRONEUMATICO 3</t>
  </si>
  <si>
    <t>ITSRLL-MEI-562-0023 AL 25</t>
  </si>
  <si>
    <t>5150-0000503</t>
  </si>
  <si>
    <t>EQUIPO TIPO TABLET 20</t>
  </si>
  <si>
    <t>ITSRLL-ECTI-515-181 AL 200</t>
  </si>
  <si>
    <t>E000022</t>
  </si>
  <si>
    <t>NEVAREZ ZUÑIGA ADAN</t>
  </si>
  <si>
    <t>DIVISION DE INFORMATICA</t>
  </si>
  <si>
    <t>5150-0000504</t>
  </si>
  <si>
    <t>COMPUTADORA PORTATIL  CON PANTALLA TACTI</t>
  </si>
  <si>
    <t>ITSRLL-ECTI-515-201 AL 216</t>
  </si>
  <si>
    <t>5150-0000505</t>
  </si>
  <si>
    <t>COMPUTADORA DE ESCRITORIO 5</t>
  </si>
  <si>
    <t>ITSRLL-ECTI-515-217 AL 221</t>
  </si>
  <si>
    <t>5150-0000506</t>
  </si>
  <si>
    <t>COMPUTADORA DE ESCRITORIO CON MONITOR 5</t>
  </si>
  <si>
    <t>ITSRLL-ECTI-515-222 AL 226</t>
  </si>
  <si>
    <t>5150-0000507</t>
  </si>
  <si>
    <t>COMPUTADORA DE ESCRITORIO 20</t>
  </si>
  <si>
    <t>ITSRLL-ECTI-515-242 AL 261</t>
  </si>
  <si>
    <t>5150-0000508</t>
  </si>
  <si>
    <t>COMPUTADORA PORTATIL 10</t>
  </si>
  <si>
    <t>ITSRLL-ECTI-515-282 AL 291</t>
  </si>
  <si>
    <t>5150-0000509</t>
  </si>
  <si>
    <t>ROUTER 3</t>
  </si>
  <si>
    <t>ITSRLL-ECTI-515-299 AL 301</t>
  </si>
  <si>
    <t>5150-0000510</t>
  </si>
  <si>
    <t>SWITCH 3</t>
  </si>
  <si>
    <t>ITSRLL-ECTI-515-302 AL 304</t>
  </si>
  <si>
    <t>5150-0000511</t>
  </si>
  <si>
    <t>MODULO DE EXPANSION 3</t>
  </si>
  <si>
    <t>ITSRLL-ECTI-515-302A   AL 304A</t>
  </si>
  <si>
    <t>5150-0000512</t>
  </si>
  <si>
    <t>RACK ABIERTO DE ALUMNIO LIGERO 42 1</t>
  </si>
  <si>
    <t>ITSRLL-ECTI-515-305</t>
  </si>
  <si>
    <t>5150-0000513</t>
  </si>
  <si>
    <t>ROUTER ANALAMBRICO 2</t>
  </si>
  <si>
    <t>ITSRLL-ECTI-515-306 Y 307</t>
  </si>
  <si>
    <t>5150-0000514</t>
  </si>
  <si>
    <t>COMPUTADORA ULTRAPORTATIL 5</t>
  </si>
  <si>
    <t>ITSRLL-ECTI-515-237 AL 241</t>
  </si>
  <si>
    <t>5150-0000515</t>
  </si>
  <si>
    <t>SERVIDOR 1</t>
  </si>
  <si>
    <t>ITSRLL-ECTI-515-298</t>
  </si>
  <si>
    <t>5150-0000516</t>
  </si>
  <si>
    <t>CABLE PARA CONFIGURACION 3</t>
  </si>
  <si>
    <t>5150-0000517</t>
  </si>
  <si>
    <t>5150-0000518</t>
  </si>
  <si>
    <t>MATERIALES Y SUMINISTROS 1</t>
  </si>
  <si>
    <t>5150-0000519</t>
  </si>
  <si>
    <t>COMPUTADORA HP 600 SFF PROCESADOR CORE 	HP	SIN MODELO	SIN DATOS	ITSRLL-ECTI-515-328 AL 334	E000025	PUENTE LERMA JOSE RAMON	019	DIVISION DE MECATRONICA	1.2.4.1.3	EQUIPO DE CÓMPUTO Y DE TECNOLOGÍAS DE LA INFORMACIÓN	1.2.6.3.1.5	31 DIC 2016	FACTURA	         69,823.88	              3.00	              0.00	N	_x000D_
0000520	5150-0000520	31 DIC 2016	MONITOR LV 1911 18.5 PULGADAS LED 7	SM	SIN MODELO	SIN DATOS	ITSRLL-ECTI-515-335 AL 341	E000025	PUENTE LERMA JOSE RAMON	019	DIVISION DE MECATRONICA	1.2.4.1.3	EQUIPO DE CÓMPUTO Y DE TECNOLOGÍAS DE LA INFORMACIÓN	1.2.6.3.1.5	31 DIC 2016	FACTURA	         11,611.60	              3.00	              0.00	N	_x000D_
0000521	5150-0000521	31 DIC 2017	COMPUTADORA DEL VOSTRO 3250 63DYY SERIAL	SM	SIN MODELO	SIN DATOS	ITSRLL-ECTI-515-347	E000022	NEVAREZ ZUÑIGA ADAN	021	DIVISION DE INFORMATICA	1.2.4.1.3	EQUIPO DE CÓMPUTO Y DE TECNOLOGÍAS DE LA INFORMACIÓN	1.2.6.3.1.5	31 DIC 2017	FACTURA	         10,126.80	              3.00	              0.00	N	_x000D_
0000522	5150-0000522	31 DIC 2017	RACK DE PISO NORTH001-BKL 2	SM	SIN MODELO	SIN DATOS	ITSRLL-ECTI-515-0348, 0349"</t>
  </si>
  <si>
    <t>5150-0000523</t>
  </si>
  <si>
    <t>PANEL DE PARCHEO 24 PUNTOS  INTELLINET 2</t>
  </si>
  <si>
    <t>INTELLINET</t>
  </si>
  <si>
    <t>ITSRLL-ECTI-515-0350, 0351</t>
  </si>
  <si>
    <t>5150-0000524</t>
  </si>
  <si>
    <t>ORGANIZADOR VERTICAL NORTH116-BKL 2</t>
  </si>
  <si>
    <t>NORTH</t>
  </si>
  <si>
    <t>ITSRLL-ECTI-515-0352, 0353</t>
  </si>
  <si>
    <t>5150-0000525</t>
  </si>
  <si>
    <t>SWICH 24 PUERTOS  LINKSYS SE3024 1</t>
  </si>
  <si>
    <t>ITSRLL-ECTI-515-0354</t>
  </si>
  <si>
    <t>5150-0000526</t>
  </si>
  <si>
    <t xml:space="preserve">SWICH CISCO SF-200 24 PUERTOS ADMINISTR </t>
  </si>
  <si>
    <t>ITSRLL-ECTI-515-0355</t>
  </si>
  <si>
    <t>5150-0000527</t>
  </si>
  <si>
    <t>MONITOR ACER 19.5 LED VGA  SERIAL MML Y6</t>
  </si>
  <si>
    <t>ITSRLL-ECTI-515-0356</t>
  </si>
  <si>
    <t>5150-0000528</t>
  </si>
  <si>
    <t>ITSRLL-ECTI-515-0357</t>
  </si>
  <si>
    <t>5150-0000529</t>
  </si>
  <si>
    <t>ITSRLL-ECTI-515-0358</t>
  </si>
  <si>
    <t>5150-0000530</t>
  </si>
  <si>
    <t>ROCKET M5 GHZ 2XRSMA 2X2 MIMO AIRMAX CON</t>
  </si>
  <si>
    <t>ITSRLL-ECTI-515-0389 Y 0390</t>
  </si>
  <si>
    <t>5150-0000531</t>
  </si>
  <si>
    <t>COMPUTADORA DEL VOSTRO 3250 63DYY SERIAL</t>
  </si>
  <si>
    <t>ITSRLL-ECTI-515-347</t>
  </si>
  <si>
    <t>5150-0000532</t>
  </si>
  <si>
    <t>5150-0000533</t>
  </si>
  <si>
    <t>5150-0000534</t>
  </si>
  <si>
    <t>5150-0000535</t>
  </si>
  <si>
    <t>IDEAPAD 100S-111BY 80R2000VLM 11.6 LENOV</t>
  </si>
  <si>
    <t>ITSRLL-ECTI-515-0359 AL 0368</t>
  </si>
  <si>
    <t>E000026</t>
  </si>
  <si>
    <t>RAMIREZ BARELAS FRANCISCO JOSE</t>
  </si>
  <si>
    <t>CENTRO DE INFORMACION</t>
  </si>
  <si>
    <t>5150-0000536</t>
  </si>
  <si>
    <t>LED  18.5" SAMSUNG WIDESCREEN HD 1366X	SM	SIN MODELO	SIN DATOS	ITSRLL-ECTI-515-0369 AL 0378	E000026	RAMIREZ BARELAS FRANCISCO JOSE	016	CENTRO DE INFORMACION	1.2.4.1.3	EQUIPO DE CÓMPUTO Y DE TECNOLOGÍAS DE LA INFORMACIÓN	1.2.6.3.1.5	31 DIC 2018	FACTURA	         12,528.00	              3.00	              0.00	N	_x000D_
0000537	5150-0000537	31 DIC 2018	DELL VOSTRO PC 3268 V326SFI3S4500W10PIW 	SM	SIN MODELO	SIN DATOS	ITSRLL-ECTI-515-0379 AL 0388	E000026	RAMIREZ BARELAS FRANCISCO JOSE	016	CENTRO DE INFORMACION	1.2.4.1.3	EQUIPO DE CÓMPUTO Y DE TECNOLOGÍAS DE LA INFORMACIÓN	1.2.6.3.1.5	31 DIC 2018	FACTURA	         96,095.56	              3.00	              0.00	N	_x000D_
0000538	5150-0000538	31 DIC 2018	BATERIA DE ACIDO GP12170 12V17AH RBC7 3	SM	SIN MODELO	SIN DATOS	ITSRLL-ECTI-515-0391 AL 393	E000022	NEVAREZ ZUÑIGA ADAN	021	DIVISION DE INFORMATICA	1.2.4.1.3	EQUIPO DE CÓMPUTO Y DE TECNOLOGÍAS DE LA INFORMACIÓN	1.2.6.3.1.5	31 DIC 2018	FACTURA	         10,645.32	              3.00	              0.00	N	_x000D_
0000539	5150-0000539	31 DIC 2018	IMPRESORA 3D DREMEL 1	DREMEL	SIN MODELO	SIN DATOS	ITSRLL-ECTI-515-0394	E000025	PUENTE LERMA JOSE RAMON	019	DIVISION DE MECATRONICA	1.2.4.1.3	EQUIPO DE CÓMPUTO Y DE TECNOLOGÍAS DE LA INFORMACIÓN	1.2.6.3.1.5	31 DIC 2018	FACTURA	         17,898.00	              3.00	              0.00	N	_x000D_
0000540	5150-0000540	31 DIC 2018	IMPRESORA LASER JET  PRO M 102 W SERIAL 	HP	SIN MODELO	SIN DATOS	ITSRLL-ECTI-515-0395	E000110	ROSALES PEREZ GUILLERMO	001	DIRECCION GENERAL	1.2.4.1.3	EQUIPO DE CÓMPUTO Y DE TECNOLOGÍAS DE LA INFORMACIÓN	1.2.6.3.1.5	31 DIC 2018	FACTURA	          1,339.80	              3.00	              0.00	N	_x000D_
0000541	5150-0000541	31 DIC 2018	COMPUTADORA DELL OPTILEX 3050 SSF CORE I	DELL	SIN MODELO	SIN DATOS	ITSRLL-ECTI-515-0396	E000017	LOPEZ OLIVAS JULIAN JOSE	007	DEPTO DE SISTEMAS	1.2.4.1.3	EQUIPO DE CÓMPUTO Y DE TECNOLOGÍAS DE LA INFORMACIÓN	1.2.6.3.1.5	31 DIC 2018	FACTURA	         15,571.84	              3.00	              0.00	N	_x000D_
0000542	5150-0000542	31 DIC 2018	COMPUTADORA DELL OPTILEX 3050 SSF CORE I	DELL	SIN MODELO	SIN DATOS	ITSRLL-ECTI-515-0397	E000017	LOPEZ OLIVAS JULIAN JOSE	007	DEPTO DE SISTEMAS	1.2.4.1.3	EQUIPO DE CÓMPUTO Y DE TECNOLOGÍAS DE LA INFORMACIÓN	1.2.6.3.1.5	31 DIC 2018	FACTURA	         15,571.84	              3.00	              0.00	N	_x000D_
0000543	5150-0000543	31 DIC 2018	COMPUTADORA DELL OPTILEX 3050 SSF CORE I	DELL	SIN MODELO	SIN DATOS	ITSRLL-ECTI-515-0398	E000017	LOPEZ OLIVAS JULIAN JOSE	007	DEPTO DE SISTEMAS	1.2.4.1.3	EQUIPO DE CÓMPUTO Y DE TECNOLOGÍAS DE LA INFORMACIÓN	1.2.6.3.1.5	31 DIC 2018	FACTURA	         15,571.84	              3.00	              0.00	N	_x000D_
0000544	5150-0000544	31 DIC 2018	COMPUTADORA DELL OPTILEX 3050 SSF CORE I	DELL	SIN MODELO	SIN DATOS	ITSRLL-ECTI-515-0399	E000017	LOPEZ OLIVAS JULIAN JOSE	007	DEPTO DE SISTEMAS	1.2.4.1.3	EQUIPO DE CÓMPUTO Y DE TECNOLOGÍAS DE LA INFORMACIÓN	1.2.6.3.1.5	31 DIC 2018	FACTURA	         15,571.84	              3.00	              0.00	N	_x000D_
0000545	5150-0000545	31 DIC 2018	COMPUTADORA DELL OPTILEX 3050 SSF CORE I	DELL	SIN MODELO	SIN DATOS	ITSRLL-ECTI-515-0400	E000017	LOPEZ OLIVAS JULIAN JOSE	007	DEPTO DE SISTEMAS	1.2.4.1.3	EQUIPO DE CÓMPUTO Y DE TECNOLOGÍAS DE LA INFORMACIÓN	1.2.6.3.1.5	31 DIC 2018	FACTURA	         15,571.84	              3.00	              0.00	N	_x000D_
0000546	5150-0000546	31 DIC 2018	COMPUTADORA DELL OPTILEX 3050 SSF CORE I	DELL	SIN MODELO	SIN DATOS	ITSRLL-ECTI-515-0401	E000017	LOPEZ OLIVAS JULIAN JOSE	007	DEPTO DE SISTEMAS	1.2.4.1.3	EQUIPO DE CÓMPUTO Y DE TECNOLOGÍAS DE LA INFORMACIÓN	1.2.6.3.1.5	31 DIC 2018	FACTURA	         15,571.84	              3.00	              0.00	N	_x000D_
0000547	5150-0000547	31 DIC 2018	COMPUTADORA DELL OPTILEX 3050 SSF CORE I	DELL	SIN MODELO	SIN DATOS	ITSRLL-ECTI-515-0402	E000017	LOPEZ OLIVAS JULIAN JOSE	007	DEPTO DE SISTEMAS	1.2.4.1.3	EQUIPO DE CÓMPUTO Y DE TECNOLOGÍAS DE LA INFORMACIÓN	1.2.6.3.1.5	31 DIC 2018	FACTURA	         15,571.84	              3.00	              0.00	N	_x000D_
0000548	5150-0000548	31 DIC 2018	COMPUTADORA DELL OPTILEX 3050 SSF CORE I	DELL	SIN MODELO	SIN DATOS	ITSRLL-ECTI-515-0403	E000017	LOPEZ OLIVAS JULIAN JOSE	007	DEPTO DE SISTEMAS	1.2.4.1.3	EQUIPO DE CÓMPUTO Y DE TECNOLOGÍAS DE LA INFORMACIÓN	1.2.6.3.1.5	31 DIC 2018	FACTURA	         15,571.84	              3.00	              0.00	N	_x000D_
0000549	5150-0000549	31 DIC 2018	COMPUTADORA DELL OPTILEX 3050 SSF CORE I	DELL	SIN MODELO	SIN DATOS	ITSRLL-ECTI-515-0404	E000017	LOPEZ OLIVAS JULIAN JOSE	007	DEPTO DE SISTEMAS	1.2.4.1.3	EQUIPO DE CÓMPUTO Y DE TECNOLOGÍAS DE LA INFORMACIÓN	1.2.6.3.1.5	31 DIC 2018	FACTURA	         15,571.84	              3.00	              0.00	N	_x000D_
0000550	5150-0000550	31 DIC 2018	COMPUTADORA DELL OPTILEX 3050 SSF CORE I	DELL	SIN MODELO	SIN DATOS	ITSRLL-ECTI-515-0405	E000017	LOPEZ OLIVAS JULIAN JOSE	007	DEPTO DE SISTEMAS	1.2.4.1.3	EQUIPO DE CÓMPUTO Y DE TECNOLOGÍAS DE LA INFORMACIÓN	1.2.6.3.1.5	31 DIC 2018	FACTURA	         15,571.84	              3.00	              0.00	N	_x000D_
0000551	5150-0000551	31 DIC 2018	SERVIDOR DEL POWER EDGE T130 1	EDGE	SIN MODELO	SIN DATOS	ITSRLL-ECTI-515-0406	E000017	LOPEZ OLIVAS JULIAN JOSE	007	DEPTO DE SISTEMAS	1.2.4.1.3	EQUIPO DE CÓMPUTO Y DE TECNOLOGÍAS DE LA INFORMACIÓN	1.2.6.3.1.5	31 DIC 2018	FACTURA	         21,838.16	              3.00	              0.00	N	_x000D_
0000552	5150-0000552	31 DIC 2018	ESCANER KODAK I2400 30 PPM  600 X 600  S	KODAK	SIN MODELO	SIN DATOS	ITSRLL-ECTI-515-0411	E000017	LOPEZ OLIVAS JULIAN JOSE	007	DEPTO DE SISTEMAS	1.2.4.1.3	EQUIPO DE CÓMPUTO Y DE TECNOLOGÍAS DE LA INFORMACIÓN	1.2.6.3.1.5	31 DIC 2018	FACTURA	         14,905.59	              3.00	              0.00	N	_x000D_
0000553	5150-0000553	31 DIC 2018	ESCANER KODAK I2400 30 PPM  600 X 600  S	KODAK	SIN MODELO	SIN DATOS	ITSRLL-ECTI-515-0412	E000017	LOPEZ OLIVAS JULIAN JOSE	007	DEPTO DE SISTEMAS	1.2.4.1.3	EQUIPO DE CÓMPUTO Y DE TECNOLOGÍAS DE LA INFORMACIÓN	1.2.6.3.1.5	31 DIC 2018	FACTURA	         14,905.59	              3.00	              0.00	N	_x000D_
0000554	5150-0000554	31 DIC 2018	SCANER KODAK I2420 600X600DPI SERIAL 550	KODAK	SIN MODELO	SIN DATOS	ITSRLL-ECTI-515-0423	E000013	GOMEZ SOTO ANA KAREN	017	OFNA DE GESTION DE LA CALIDAD	1.2.4.1.3	EQUIPO DE CÓMPUTO Y DE TECNOLOGÍAS DE LA INFORMACIÓN	1.2.6.3.1.5	31 DIC 2018	FACTURA	         15,269.08	              3.00	              0.00	N	_x000D_
0000555	5150-0000555	31 DIC 2018	TABLETA DIGITALIZADORA USB T- S460 TS46H	SM	SIN MODELO	SIN DATOS	ITSRLL-ECTI-515-0424	E000008	DIAZ NAVARRETE MARIA DEL CARMEN	014	DEPTO DE SERVICIOS ESCOLARES	1.2.4.1.3	EQUIPO DE CÓMPUTO Y DE TECNOLOGÍAS DE LA INFORMACIÓN	1.2.6.3.1.5	31 DIC 2018	FACTURA	          2,496.32	              3.00	              0.00	N	_x000D_
0000556	5150-0000556	31 DIC 2018	IMPRESORA LASER HP M402N SERIAL PHBK7874	HP	SIN MODELO	SIN DATOS	ITSRLL-ECTI-515-0425	E000017	LOPEZ OLIVAS JULIAN JOSE	007	DEPTO DE SISTEMAS	1.2.4.1.3	EQUIPO DE CÓMPUTO Y DE TECNOLOGÍAS DE LA INFORMACIÓN	1.2.6.3.1.5	31 DIC 2018	FACTURA	          9,477.20	              3.00	              0.00	N	_x000D_
0000557	5150-0000557	31 DIC 2018	IMPRESORA LASER HP M402N SERIAL PHBHJ906	HP	SIN MODELO	SIN DATOS	ITSRLL-ECTI-515-0426	E000017	LOPEZ OLIVAS JULIAN JOSE	007	DEPTO DE SISTEMAS	1.2.4.1.3	EQUIPO DE CÓMPUTO Y DE TECNOLOGÍAS DE LA INFORMACIÓN	1.2.6.3.1.5	31 DIC 2018	FACTURA	          9,477.20	              3.00	              0.00	N	_x000D_
0000558	5150-0000558	31 DIC 2018	IMPRESORA LASER  MULTIFUNCIONAL HP M130F	HP	SIN MODELO	SIN DATOS	ITSRLL-ECTI-515-0427	E000017	LOPEZ OLIVAS JULIAN JOSE	007	DEPTO DE SISTEMAS	1.2.4.1.3	EQUIPO DE CÓMPUTO Y DE TECNOLOGÍAS DE LA INFORMACIÓN	1.2.6.3.1.5	31 DIC 2018	FACTURA	          9,732.40	              3.00	              0.00	N	_x000D_
0000559	5150-0000559	31 DIC 2018	IMPRESORA LASER PRO COLOR  HP M452DW SER	HP	SIN MODELO	SIN DATOS	ITSRLL-ECTI-515-0428	E000017	LOPEZ OLIVAS JULIAN JOSE	007	DEPTO DE SISTEMAS	1.2.4.1.3	EQUIPO DE CÓMPUTO Y DE TECNOLOGÍAS DE LA INFORMACIÓN	1.2.6.3.1.5	31 DIC 2018	FACTURA	         12,029.20	              3.00	              0.00	N	_x000D_
0000560	5150-0000560	31 DIC 2018	IMPRESORA LASER PRO COLOR  HP M452DW SER	HP	SIN MODELO	SIN DATOS	ITSRLL-ECTI-515-0429	E000017	LOPEZ OLIVAS JULIAN JOSE	007	DEPTO DE SISTEMAS	1.2.4.1.3	EQUIPO DE CÓMPUTO Y DE TECNOLOGÍAS DE LA INFORMACIÓN	1.2.6.3.1.5	31 DIC 2018	FACTURA	         12,029.20	              3.00	              0.00	N	_x000D_
0000561	5150-0000561	31 DIC 2018	IMPRESORA 3D DREMEL 1	DREMEL	SIN MODELO	SIN DATOS	ITSRLL-ECTI-515-0394	E000025	PUENTE LERMA JOSE RAMON	019	DIVISION DE MECATRONICA	1.2.4.1.3	EQUIPO DE CÓMPUTO Y DE TECNOLOGÍAS DE LA INFORMACIÓN	1.2.6.3.1.5	31 DIC 2018	FACTURA	         17,898.00	              3.00	              0.00	N	_x000D_
0000562	5150-0000562	31 DIC 2019	MONITOR HACER 19,5 LED  VGA NEGRO  SERI</t>
  </si>
  <si>
    <t>ITSRLL-ECTI-515-0432 Y 0433</t>
  </si>
  <si>
    <t>5150-0000563</t>
  </si>
  <si>
    <t>MONITOR GAMER LG 32UD59-B LED 32" 4 K 	LG	SIN MODELO	SIN DATOS	ITSRLL-ECTI-515-0435	E000025	PUENTE LERMA JOSE RAMON	019	DIVISION DE MECATRONICA	1.2.4.1.3	EQUIPO DE CÓMPUTO Y DE TECNOLOGÍAS DE LA INFORMACIÓN	1.2.6.3.1.5	31 DIC 2019	FACTURA	          9,239.01	              3.00	              0.00	N	_x000D_
0000564	5150-0000564	31 DIC 2019	DC POWER SUPPLY 3	SM	SIN MODELO	SIN DATOS	ITSRLL-ECTI-515-0437 AL 439	E000025	PUENTE LERMA JOSE RAMON	019	DIVISION DE MECATRONICA	1.2.4.1.3	EQUIPO DE CÓMPUTO Y DE TECNOLOGÍAS DE LA INFORMACIÓN	1.2.6.3.1.5	31 DIC 2019	FACTURA	         19,291.66	              3.00	              0.00	N	_x000D_
0000565	5150-0000565	31 DIC 2019	IMPRESORA HP  LASERJET COLOR  HP M452DW 	SM	SIN MODELO	SIN DATOS	ITSRLL-ECTI-515-0440	E000013	GOMEZ SOTO ANA KAREN	017	OFNA DE GESTION DE LA CALIDAD	1.2.4.1.3	EQUIPO DE CÓMPUTO Y DE TECNOLOGÍAS DE LA INFORMACIÓN	1.2.6.3.1.5	31 DIC 2019	FACTURA	          7,848.56	              3.00	              0.00	N	_x000D_
0000566	5150-0000566	31 DIC 2020	MONITOR DELL 21.5 E2216H 1	SM	SIN MODELO	SIN DATOS	ITSRLL-ECTI-515-0441	E000017	LOPEZ OLIVAS JULIAN JOSE	007	DEPTO DE SISTEMAS	1.2.4.1.3	EQUIPO DE CÓMPUTO Y DE TECNOLOGÍAS DE LA INFORMACIÓN	1.2.6.3.1.5	31 DIC 2020	FACTURA	          2,505.60	              3.00	              0.00	N	_x000D_
0000567	5150-0000567	31 DIC 2020	LAP TOP ASUS ESPERTBOOK P1 14"" DH/CORE</t>
  </si>
  <si>
    <t>ESPERTBOOK</t>
  </si>
  <si>
    <t>ITSRLL-ECTI-515-0442</t>
  </si>
  <si>
    <t>5150-0000568</t>
  </si>
  <si>
    <t>LAP TOP ASUS ESPERTBOOK P1 14" DH/CORE	ESPERTBOOK	SIN MODELO	SIN DATOS	ITSRLL-ECTI-515-0443	E000017	LOPEZ OLIVAS JULIAN JOSE	007	DEPTO DE SISTEMAS	1.2.4.1.3	EQUIPO DE CÓMPUTO Y DE TECNOLOGÍAS DE LA INFORMACIÓN	1.2.6.3.1.5	31 DIC 2020	FACTURA	         20,131.80	              3.00	              0.00	N	_x000D_
0000569	5150-0000569	31 DIC 2020	LAP TOP ASUS ESPERTBOOK P1 14"" DH/CORE</t>
  </si>
  <si>
    <t>ITSRLL-ECTI-515-0444</t>
  </si>
  <si>
    <t>5150-0000570</t>
  </si>
  <si>
    <t>LAP TOP ASUS ESPERTBOOK P1 14" DH/CORE	ESPERTBOOK	SIN MODELO	SIN DATOS	ITSRLL-ECTI-515-0445	E000002	ALVAREZ HERRERA VICTOR HUGO	009	SUBDIRECCION DE PLANEACION	1.2.4.1.3	EQUIPO DE CÓMPUTO Y DE TECNOLOGÍAS DE LA INFORMACIÓN	1.2.6.3.1.5	31 DIC 2020	FACTURA	         20,131.80	              3.00	              0.00	N	_x000D_
0000571	5150-0000571	31 DIC 2020	LAP TOP ASUS ESPERTBOOK P1 14"" DH/CORE</t>
  </si>
  <si>
    <t>ITSRLL-ECTI-515-0446</t>
  </si>
  <si>
    <t>5150-0000572</t>
  </si>
  <si>
    <t>LAP TOP ASUS ESPERTBOOK P1 14" DH/CORE	ESPERTBOOK	SIN MODELO	SIN DATOS	ITSRLL-ECTI-515-0447	E000011	GARCIA MONTELONGO CLAUDIA IVETTE	018	SUBDIRECCION ACADEMICA	1.2.4.1.3	EQUIPO DE CÓMPUTO Y DE TECNOLOGÍAS DE LA INFORMACIÓN	1.2.6.3.1.5	31 DIC 2020	FACTURA	         20,131.80	              3.00	              0.00	N	_x000D_
0000573	5150-0000573	31 DIC 2020	LAP TOP ASUS ESPERTBOOK P1 14"" DH/CORE</t>
  </si>
  <si>
    <t>ITSRLL-ECTI-515-0448</t>
  </si>
  <si>
    <t>5150-0000574</t>
  </si>
  <si>
    <t>COMPUTADORA DELL OPTIPLEX 7070 UFF ULTRA</t>
  </si>
  <si>
    <t>ITSRLL-ECTI-515-0449</t>
  </si>
  <si>
    <t>5150-0000575</t>
  </si>
  <si>
    <t>ITSRLL-ECTI-515-0450</t>
  </si>
  <si>
    <t>5150-0000576</t>
  </si>
  <si>
    <t>ITSRLL-ECTI-515-0451</t>
  </si>
  <si>
    <t>5150-0000577</t>
  </si>
  <si>
    <t>ITSRLL-ECTI-515-0452</t>
  </si>
  <si>
    <t>5150-0000578</t>
  </si>
  <si>
    <t>ITSRLL-ECTI-515-0453</t>
  </si>
  <si>
    <t>5150-0000579</t>
  </si>
  <si>
    <t>ITSRLL-ECTI-515-0454</t>
  </si>
  <si>
    <t>5150-0000580</t>
  </si>
  <si>
    <t>ITSRLL-ECTI-515-0455</t>
  </si>
  <si>
    <t>5150-0000581</t>
  </si>
  <si>
    <t>ITSRLL-ECTI-515-0456</t>
  </si>
  <si>
    <t>5150-0000582</t>
  </si>
  <si>
    <t>ITSRLL-ECTI-515-0457</t>
  </si>
  <si>
    <t>5150-0000583</t>
  </si>
  <si>
    <t>ITSRLL-ECTI-515-0458</t>
  </si>
  <si>
    <t>5150-0000584</t>
  </si>
  <si>
    <t>COMPUTADORA ENSAMBLADA CORE I5-10400 209</t>
  </si>
  <si>
    <t>ITSRLL-ECTI-515-0459</t>
  </si>
  <si>
    <t>5150-0000585</t>
  </si>
  <si>
    <t>ITSRLL-ECTI-515-0460</t>
  </si>
  <si>
    <t>5150-0000586</t>
  </si>
  <si>
    <t>ITSRLL-ECTI-515-0461</t>
  </si>
  <si>
    <t>5150-0000587</t>
  </si>
  <si>
    <t>ITSRLL-ECTI-515-0462</t>
  </si>
  <si>
    <t>5150-0000588</t>
  </si>
  <si>
    <t>ITSRLL-ECTI-515-0463</t>
  </si>
  <si>
    <t>5150-0000589</t>
  </si>
  <si>
    <t>ITSRLL-ECTI-515-0464</t>
  </si>
  <si>
    <t>5150-0000590</t>
  </si>
  <si>
    <t>LAP TOP HP ENVY 13 -AH0004LA 1</t>
  </si>
  <si>
    <t>ITSRLL-PRO-17-004</t>
  </si>
  <si>
    <t>5150-0000591</t>
  </si>
  <si>
    <t>ITSRLL-PRO-17-008</t>
  </si>
  <si>
    <t>5150-0000592</t>
  </si>
  <si>
    <t>IMPRESORA 3D CR10S 1</t>
  </si>
  <si>
    <t>ITSRLL-PRO-17-014</t>
  </si>
  <si>
    <t>5190-0000593</t>
  </si>
  <si>
    <t>TAMBORES REGLAMENTARIOS CON AROS 12</t>
  </si>
  <si>
    <t>QUERETANA</t>
  </si>
  <si>
    <t>5190-0000594</t>
  </si>
  <si>
    <t>CORNETAS 13</t>
  </si>
  <si>
    <t>5190-0000595</t>
  </si>
  <si>
    <t>CLARINETES 13</t>
  </si>
  <si>
    <t>5190-0000596</t>
  </si>
  <si>
    <t>REGULADOR TDE-SLIM IKVA 1</t>
  </si>
  <si>
    <t>ITSRLL-OAF-0001</t>
  </si>
  <si>
    <t>5190-0000597</t>
  </si>
  <si>
    <t>CESTO DE PLASTICO 1</t>
  </si>
  <si>
    <t>5190-0000598</t>
  </si>
  <si>
    <t>ITSRLL-OAF-0002</t>
  </si>
  <si>
    <t>5190-0000599</t>
  </si>
  <si>
    <t>VENTILADOR 1</t>
  </si>
  <si>
    <t>5190-0000600</t>
  </si>
  <si>
    <t>ITSRLL-OAF-0003</t>
  </si>
  <si>
    <t>5190-0000601</t>
  </si>
  <si>
    <t>CALEFACTOR IRVC 1</t>
  </si>
  <si>
    <t>ITSRLL-OAF-0004</t>
  </si>
  <si>
    <t>5190-0000602</t>
  </si>
  <si>
    <t>ITSRLL-OAF-0005 Y 06</t>
  </si>
  <si>
    <t>5190-0000603</t>
  </si>
  <si>
    <t>TANQUES PARA GAS DE 10 KG 2</t>
  </si>
  <si>
    <t>5190-0000604</t>
  </si>
  <si>
    <t>TANQUES PARA GAS DE 10 KG 1</t>
  </si>
  <si>
    <t>5190-0000605</t>
  </si>
  <si>
    <t>5190-0000606</t>
  </si>
  <si>
    <t>CESTO 1</t>
  </si>
  <si>
    <t>5190-0000607</t>
  </si>
  <si>
    <t>CESTO DE PLASTICO 3</t>
  </si>
  <si>
    <t>5190-0000608</t>
  </si>
  <si>
    <t>LUSTRADOR  MULTIFUNCIONAL 1</t>
  </si>
  <si>
    <t>5190-0000609</t>
  </si>
  <si>
    <t>VENTILADOR MAYT 1</t>
  </si>
  <si>
    <t>5190-0000610</t>
  </si>
  <si>
    <t>CAFETERA ELECTRICA 1</t>
  </si>
  <si>
    <t>5190-0000611</t>
  </si>
  <si>
    <t>CAFETERA TE-FAL 1</t>
  </si>
  <si>
    <t>T-FAL</t>
  </si>
  <si>
    <t>5190-0000612</t>
  </si>
  <si>
    <t>ASPIRADORA IV615 WET 1</t>
  </si>
  <si>
    <t>WET</t>
  </si>
  <si>
    <t>5190-0000613</t>
  </si>
  <si>
    <t>EXTINTOR PORTATIL PQS 6 KG. 4</t>
  </si>
  <si>
    <t>5190-0000614</t>
  </si>
  <si>
    <t>EXTINTOR PORTATIL PQS 4.5 KG. 1</t>
  </si>
  <si>
    <t>5190-0000615</t>
  </si>
  <si>
    <t>EXTINTOR 02 4.5 KG 1</t>
  </si>
  <si>
    <t>5190-0000616</t>
  </si>
  <si>
    <t>EXTINTOR CO2 BOXIDO DE CARBONO 2.5 KG 4</t>
  </si>
  <si>
    <t>5190-0000617</t>
  </si>
  <si>
    <t>SEÑALAMIENTOS DE EXTINTOR 20 X 20 10</t>
  </si>
  <si>
    <t>5190-0000618</t>
  </si>
  <si>
    <t>SEÑALAMIENTOS RUTA DE EVACUACIÓN 9</t>
  </si>
  <si>
    <t>5190-0000619</t>
  </si>
  <si>
    <t>SEÑALAMIENTO DE ALTA TENSION  35 X 50 CM</t>
  </si>
  <si>
    <t>5190-0000620</t>
  </si>
  <si>
    <t>SEÑALAMIENTO NO FUMAR 3</t>
  </si>
  <si>
    <t>PFMFSONIC</t>
  </si>
  <si>
    <t>5190-0000621</t>
  </si>
  <si>
    <t>CAFETERA PRECOLADORA TEFAL 1</t>
  </si>
  <si>
    <t>PDORARDORASONIC</t>
  </si>
  <si>
    <t>5190-0000622</t>
  </si>
  <si>
    <t>SECADOR DE MANOS IBERO OPTICO 1</t>
  </si>
  <si>
    <t>ITSRLL-OAF-0007</t>
  </si>
  <si>
    <t>5190-0000623</t>
  </si>
  <si>
    <t>SECADOR DE MANOS IBERO OPTICO 6</t>
  </si>
  <si>
    <t>IBERO</t>
  </si>
  <si>
    <t>ITSRLL-OAF-0008 AL 0013</t>
  </si>
  <si>
    <t>5190-0000624</t>
  </si>
  <si>
    <t>VENTILADORES TIPO INDUSTRIAL 2</t>
  </si>
  <si>
    <t>5190-0000625</t>
  </si>
  <si>
    <t>ASPIRADORA TURBO POWER 2</t>
  </si>
  <si>
    <t>5190-0000626</t>
  </si>
  <si>
    <t>EXTINTOR PORTATIL PQS 9.0KGS 1</t>
  </si>
  <si>
    <t>5190-0000627</t>
  </si>
  <si>
    <t>5190-0000628</t>
  </si>
  <si>
    <t>5190-0000629</t>
  </si>
  <si>
    <t>5190-0000630</t>
  </si>
  <si>
    <t>5190-0000631</t>
  </si>
  <si>
    <t>EXTINTOR CO2 DE 4.5 HGS. 1</t>
  </si>
  <si>
    <t>5190-0000632</t>
  </si>
  <si>
    <t>5190-0000633</t>
  </si>
  <si>
    <t>5190-0000634</t>
  </si>
  <si>
    <t>5190-0000635</t>
  </si>
  <si>
    <t>5190-0000636</t>
  </si>
  <si>
    <t>5190-0000637</t>
  </si>
  <si>
    <t>5190-0000638</t>
  </si>
  <si>
    <t>5190-0000639</t>
  </si>
  <si>
    <t>5190-0000640</t>
  </si>
  <si>
    <t>5190-0000641</t>
  </si>
  <si>
    <t>5190-0000642</t>
  </si>
  <si>
    <t>5190-0000643</t>
  </si>
  <si>
    <t>GABINETE PARA EXTINTOR 1</t>
  </si>
  <si>
    <t>5190-0000644</t>
  </si>
  <si>
    <t>ITSRLL-OAF-0017</t>
  </si>
  <si>
    <t>5190-0000645</t>
  </si>
  <si>
    <t>TAPETES 2</t>
  </si>
  <si>
    <t>5190-0000646</t>
  </si>
  <si>
    <t>CESTO PAPELERO 1</t>
  </si>
  <si>
    <t>5190-0000647</t>
  </si>
  <si>
    <t>5190-0000648</t>
  </si>
  <si>
    <t>GABINETE CON 3 REPIZAS 1</t>
  </si>
  <si>
    <t>5190-0000649</t>
  </si>
  <si>
    <t>TARJETA MULTILINEAS PARA TELEFONO 1</t>
  </si>
  <si>
    <t>5190-0000650</t>
  </si>
  <si>
    <t>5190-0000651</t>
  </si>
  <si>
    <t>5190-0000652</t>
  </si>
  <si>
    <t>5190-0000653</t>
  </si>
  <si>
    <t>ITSRLL-OAF-0018</t>
  </si>
  <si>
    <t>5190-0000654</t>
  </si>
  <si>
    <t>5190-0000655</t>
  </si>
  <si>
    <t>5190-0000656</t>
  </si>
  <si>
    <t>ITSRLL-OAF-0019</t>
  </si>
  <si>
    <t>5190-0000657</t>
  </si>
  <si>
    <t>5190-0000658</t>
  </si>
  <si>
    <t>5190-0000659</t>
  </si>
  <si>
    <t>REGULADOR MICRO VOLT 1</t>
  </si>
  <si>
    <t>MICRO VOLT</t>
  </si>
  <si>
    <t>ITSRLL-OAF-0020</t>
  </si>
  <si>
    <t>5190-0000660</t>
  </si>
  <si>
    <t>CESTO P/BASURA 1</t>
  </si>
  <si>
    <t>5190-0000661</t>
  </si>
  <si>
    <t>REPRODUCTORA SONY 1</t>
  </si>
  <si>
    <t>ITSRLL-OAF-0022</t>
  </si>
  <si>
    <t>5190-0000662</t>
  </si>
  <si>
    <t>ITSRLL-OAF-0021</t>
  </si>
  <si>
    <t>5190-0000663</t>
  </si>
  <si>
    <t>5190-0000664</t>
  </si>
  <si>
    <t>5190-0000665</t>
  </si>
  <si>
    <t>5190-0000666</t>
  </si>
  <si>
    <t>5190-0000667</t>
  </si>
  <si>
    <t>5190-0000668</t>
  </si>
  <si>
    <t>5190-0000669</t>
  </si>
  <si>
    <t>REGULADOR PRONET 1</t>
  </si>
  <si>
    <t>PRONET</t>
  </si>
  <si>
    <t>5190-0000670</t>
  </si>
  <si>
    <t>5190-0000671</t>
  </si>
  <si>
    <t>CESTO PARA BASURA 1</t>
  </si>
  <si>
    <t>5190-0000672</t>
  </si>
  <si>
    <t>5190-0000673</t>
  </si>
  <si>
    <t>MEMORIA FLASH 1</t>
  </si>
  <si>
    <t>5190-0000674</t>
  </si>
  <si>
    <t>5190-0000675</t>
  </si>
  <si>
    <t>ITSRLL-OAF-0023</t>
  </si>
  <si>
    <t>5190-0000676</t>
  </si>
  <si>
    <t>VIDEO PROYECTOR MCA VISION 1</t>
  </si>
  <si>
    <t>ITSRLL-OAF-0025</t>
  </si>
  <si>
    <t>5190-0000677</t>
  </si>
  <si>
    <t>TELEFONO UNILINIEA PANASONIC 1</t>
  </si>
  <si>
    <t>5190-0000678</t>
  </si>
  <si>
    <t>5190-0000679</t>
  </si>
  <si>
    <t>GRABADORA TIPO REPORTERO 1</t>
  </si>
  <si>
    <t>5190-0000680</t>
  </si>
  <si>
    <t>ITSRLL-OAF-0026</t>
  </si>
  <si>
    <t>5190-0000681</t>
  </si>
  <si>
    <t>RETRO POYECTOR 3 M 1</t>
  </si>
  <si>
    <t>3 M</t>
  </si>
  <si>
    <t>ITSRLL-OAF-0028 Y 29</t>
  </si>
  <si>
    <t>5190-0000682</t>
  </si>
  <si>
    <t>VITRINA EXHIBIDORA 1</t>
  </si>
  <si>
    <t>ITSRLL-OAF-0030</t>
  </si>
  <si>
    <t>5190-0000683</t>
  </si>
  <si>
    <t>ITSRLL-OAF-0031</t>
  </si>
  <si>
    <t>5190-0000684</t>
  </si>
  <si>
    <t>ITSRLL-OAF-0032</t>
  </si>
  <si>
    <t>5190-0000685</t>
  </si>
  <si>
    <t>VITRINA EXHIBIDORA RESPALDO METALICO 1</t>
  </si>
  <si>
    <t>ITSRLL-OAF-0033</t>
  </si>
  <si>
    <t>5190-0000686</t>
  </si>
  <si>
    <t>MUEBLES CROMADOS P/MOCHILAS 2</t>
  </si>
  <si>
    <t>ITSRLL-OAF-0034 Y 0035</t>
  </si>
  <si>
    <t>5190-0000687</t>
  </si>
  <si>
    <t>MESAS P/BIBLIOTECA BLANCAS 1</t>
  </si>
  <si>
    <t>ITSRLL-OAF-0036</t>
  </si>
  <si>
    <t>5190-0000688</t>
  </si>
  <si>
    <t>ITSRLL-OAF-0037</t>
  </si>
  <si>
    <t>5190-0000689</t>
  </si>
  <si>
    <t>ITSRLL-OAF-0038</t>
  </si>
  <si>
    <t>5190-0000690</t>
  </si>
  <si>
    <t>ITSRLL-OAF-0039</t>
  </si>
  <si>
    <t>5190-0000691</t>
  </si>
  <si>
    <t>ITSRLL-OAF-0040</t>
  </si>
  <si>
    <t>5190-0000692</t>
  </si>
  <si>
    <t>GABINETE CON CON 4 ENTREPAÑOS 1</t>
  </si>
  <si>
    <t>ITSRLL-OAF-0041</t>
  </si>
  <si>
    <t>5190-0000693</t>
  </si>
  <si>
    <t>ENTRPAÑOSP/REFACC. .84*.30 CAPS.80KG 20</t>
  </si>
  <si>
    <t>ITSRLL-OAF-0042</t>
  </si>
  <si>
    <t>5190-0000694</t>
  </si>
  <si>
    <t>POSTE TROQUELADO DE 2 MTS. 12</t>
  </si>
  <si>
    <t>5190-0000695</t>
  </si>
  <si>
    <t>ITSRLL-OAF-0043</t>
  </si>
  <si>
    <t>5190-0000696</t>
  </si>
  <si>
    <t>ITSRLL-OAF-0044</t>
  </si>
  <si>
    <t>5190-0000697</t>
  </si>
  <si>
    <t>5190-0000698</t>
  </si>
  <si>
    <t>ITSRLL-OAF-0045</t>
  </si>
  <si>
    <t>5190-0000699</t>
  </si>
  <si>
    <t>5190-0000700</t>
  </si>
  <si>
    <t>PREPARACION DE RED 1</t>
  </si>
  <si>
    <t>5190-0000701</t>
  </si>
  <si>
    <t>REGULADOR DE VOLTAJE 1</t>
  </si>
  <si>
    <t>5190-0000702</t>
  </si>
  <si>
    <t>MOUSSE MINIDIN 1</t>
  </si>
  <si>
    <t>5190-0000703</t>
  </si>
  <si>
    <t>BANCAS DE MADERA 6</t>
  </si>
  <si>
    <t>ITSRLL-OAF-0048 AL 0053</t>
  </si>
  <si>
    <t>5190-0000704</t>
  </si>
  <si>
    <t>DESPACHADOR DE AGUA 1</t>
  </si>
  <si>
    <t>ITSRLL-OAF-0054</t>
  </si>
  <si>
    <t>5190-0000705</t>
  </si>
  <si>
    <t>ITSRLL-OAF-0055</t>
  </si>
  <si>
    <t>5190-0000706</t>
  </si>
  <si>
    <t>ITSRLL-OAF-0056 AL 0061</t>
  </si>
  <si>
    <t>5190-0000707</t>
  </si>
  <si>
    <t>GRABADORA TIPO REPORT 1</t>
  </si>
  <si>
    <t>SIN CNSECUTIVO</t>
  </si>
  <si>
    <t>5190-0000708</t>
  </si>
  <si>
    <t>5190-0000709</t>
  </si>
  <si>
    <t>5190-0000710</t>
  </si>
  <si>
    <t>SECADOR DE MANOS 1</t>
  </si>
  <si>
    <t>ITSRLL-OAF-0065</t>
  </si>
  <si>
    <t>5190-0000711</t>
  </si>
  <si>
    <t>CAMARA DIGITAL SONY 1</t>
  </si>
  <si>
    <t>ITSRLL-OAF-0066</t>
  </si>
  <si>
    <t>5190-0000712</t>
  </si>
  <si>
    <t>PANTALLA DA-LITE TRIPIE 1</t>
  </si>
  <si>
    <t>ITSRLL-OAF-0067</t>
  </si>
  <si>
    <t>5190-0000713</t>
  </si>
  <si>
    <t>ITSRLL-OAF-0068</t>
  </si>
  <si>
    <t>5190-0000714</t>
  </si>
  <si>
    <t>ENFIRADORES DE AGUA 1</t>
  </si>
  <si>
    <t>ITSRLL-OAF-0069</t>
  </si>
  <si>
    <t>5190-0000715</t>
  </si>
  <si>
    <t>ITSRLL-OAF-0070</t>
  </si>
  <si>
    <t>5190-0000716</t>
  </si>
  <si>
    <t>TAMBORES 6</t>
  </si>
  <si>
    <t>5190-0000717</t>
  </si>
  <si>
    <t>CORNETAS 7</t>
  </si>
  <si>
    <t>5190-0000718</t>
  </si>
  <si>
    <t>CLARINES 7</t>
  </si>
  <si>
    <t>5190-0000719</t>
  </si>
  <si>
    <t>BANCAS PARA PASILLOS 2</t>
  </si>
  <si>
    <t>ITSRLL-OAF-0071 Y 0072</t>
  </si>
  <si>
    <t>5190-0000720</t>
  </si>
  <si>
    <t>DVD GRABADORA 1</t>
  </si>
  <si>
    <t>ITSRLL-OAF-0073</t>
  </si>
  <si>
    <t>5190-0000721</t>
  </si>
  <si>
    <t>BUZÓN DE QUEJAS 1</t>
  </si>
  <si>
    <t>ITSRLL-OAF-0074</t>
  </si>
  <si>
    <t>5190-0000722</t>
  </si>
  <si>
    <t>HIDROLAVADORA 1</t>
  </si>
  <si>
    <t>ITSRLL-OAF-0075</t>
  </si>
  <si>
    <t>5190-0000723</t>
  </si>
  <si>
    <t>LUXOMETRO 1</t>
  </si>
  <si>
    <t>ITSRLL-OAF-0076</t>
  </si>
  <si>
    <t>5190-0000724</t>
  </si>
  <si>
    <t>BICICLETERO MODULAR CON CAP DE 20 BICICL</t>
  </si>
  <si>
    <t>ITSRLL-OAF-0077</t>
  </si>
  <si>
    <t>5190-0000725</t>
  </si>
  <si>
    <t>ENFRIADOR DE AGUA GE GXCF04F 1</t>
  </si>
  <si>
    <t>ITSRLL-OAF-0078</t>
  </si>
  <si>
    <t>5190-0000726</t>
  </si>
  <si>
    <t>NICHO PARA BANDERA MADERA Y VIDRIO COLOR</t>
  </si>
  <si>
    <t>ITSRLL-OAF-0079</t>
  </si>
  <si>
    <t>5190-0000727</t>
  </si>
  <si>
    <t>IMPRESORA DUALYS STD EVOLIS (CREDENCIALE</t>
  </si>
  <si>
    <t>ITSRLL-OAF-0080</t>
  </si>
  <si>
    <t>5190-0000728</t>
  </si>
  <si>
    <t>DIGITALIZADOR DE FIRMA CON VISOR TOPAZ 1</t>
  </si>
  <si>
    <t>ITSRLL-OAF-0081</t>
  </si>
  <si>
    <t>5190-0000729</t>
  </si>
  <si>
    <t>PODIUM EN MADERA COLOR NOGAL 1</t>
  </si>
  <si>
    <t>ITSRLL-OAF-0082</t>
  </si>
  <si>
    <t>5190-0000730</t>
  </si>
  <si>
    <t>TAMBORES REGLAMENTARIOS 6</t>
  </si>
  <si>
    <t>5190-0000731</t>
  </si>
  <si>
    <t>CORNETAS EUROPEAS DE ALPACA 6</t>
  </si>
  <si>
    <t>5190-0000732</t>
  </si>
  <si>
    <t>CLARINES DE ALPACA 6</t>
  </si>
  <si>
    <t>5190-0000733</t>
  </si>
  <si>
    <t>CAMARA SONY HIGH DEFINITION CAMCORDE 1</t>
  </si>
  <si>
    <t>ITSRLL-OAF-0083</t>
  </si>
  <si>
    <t>5190-0000734</t>
  </si>
  <si>
    <t>RADIO TALKABOUT 10 MILLAS MOTOROLA 1</t>
  </si>
  <si>
    <t>MOTOROLA</t>
  </si>
  <si>
    <t>ITSRLL-OAF-0084</t>
  </si>
  <si>
    <t>5190-0000735</t>
  </si>
  <si>
    <t>ITSRLL-OAF-0085</t>
  </si>
  <si>
    <t>5190-0000736</t>
  </si>
  <si>
    <t>DVD-RX DE 120 MIN/4.7GB 1</t>
  </si>
  <si>
    <t>ITSRLL-OAF-0086</t>
  </si>
  <si>
    <t>5190-0000737</t>
  </si>
  <si>
    <t>SECADOR DE MANOS IBERO OPTICO 127V 1</t>
  </si>
  <si>
    <t>ITSRLL-OAF-0087</t>
  </si>
  <si>
    <t>5190-0000738</t>
  </si>
  <si>
    <t>ITSRLL-OAF-0088</t>
  </si>
  <si>
    <t>5190-0000739</t>
  </si>
  <si>
    <t>CAMARA DIGITAL 1</t>
  </si>
  <si>
    <t>ITSRLL-OAF-0089</t>
  </si>
  <si>
    <t>5190-0000740</t>
  </si>
  <si>
    <t>EQUIPO DE SONIDO 1</t>
  </si>
  <si>
    <t>ITSRLL-OAF-0090</t>
  </si>
  <si>
    <t>5190-0000741</t>
  </si>
  <si>
    <t>IMPRESORA ROTULADORA 1</t>
  </si>
  <si>
    <t>ITSRLL-OAF-0091</t>
  </si>
  <si>
    <t>5190-0000742</t>
  </si>
  <si>
    <t>SCANNER HP SAN JET 4070 1</t>
  </si>
  <si>
    <t>ITSRLL-OAF-0092</t>
  </si>
  <si>
    <t>5190-0000743</t>
  </si>
  <si>
    <t>GUITERRAS ELECT. ACUSTICA 4</t>
  </si>
  <si>
    <t>ITSRLL-OAF-0093 AL 0096</t>
  </si>
  <si>
    <t>5190-0000744</t>
  </si>
  <si>
    <t>ITSRLL-OAF-0097</t>
  </si>
  <si>
    <t>5190-0000745</t>
  </si>
  <si>
    <t>CONTRABAJO 4-4 CEDRO 1</t>
  </si>
  <si>
    <t>ITSRLL-OAF-0098</t>
  </si>
  <si>
    <t>5190-0000746</t>
  </si>
  <si>
    <t>GRABADORA SONY 1</t>
  </si>
  <si>
    <t>ITSRLL-OAF-0099</t>
  </si>
  <si>
    <t>5190-0000747</t>
  </si>
  <si>
    <t>ITSRLL-OAF-0100</t>
  </si>
  <si>
    <t>5190-0000748</t>
  </si>
  <si>
    <t>CAMARA POLICOM VIA VIDEO 3</t>
  </si>
  <si>
    <t>ITSRLL-OAF-01101 AL  103</t>
  </si>
  <si>
    <t>5190-0000749</t>
  </si>
  <si>
    <t>ITSRLL-OAF-0104</t>
  </si>
  <si>
    <t>5190-0000750</t>
  </si>
  <si>
    <t>CAMARA FOTOGRAFICA CANON 1</t>
  </si>
  <si>
    <t>ITSRLL-OAF-0105</t>
  </si>
  <si>
    <t>5190-0000751</t>
  </si>
  <si>
    <t>TELEFONO CELULAR NOKIA 1</t>
  </si>
  <si>
    <t>NOKIA</t>
  </si>
  <si>
    <t>ITSRLL-OAF-0106</t>
  </si>
  <si>
    <t>5190-0000752</t>
  </si>
  <si>
    <t>TELEFONO MULT.M.LIBRES 1</t>
  </si>
  <si>
    <t>ITSRLL-OAF-0107</t>
  </si>
  <si>
    <t>5190-0000753</t>
  </si>
  <si>
    <t>RADIOGRABADORA 1</t>
  </si>
  <si>
    <t>ITSRLL-OAF-0108</t>
  </si>
  <si>
    <t>5190-0000754</t>
  </si>
  <si>
    <t xml:space="preserve">LENTES DE ACERCAMIENTO PARA CAMARA SONY </t>
  </si>
  <si>
    <t>ITSRLL-OAF-0109 Y  110</t>
  </si>
  <si>
    <t>5190-0000755</t>
  </si>
  <si>
    <t>PORTACPU METALICO 1</t>
  </si>
  <si>
    <t>ITSRLL-OAF-0111</t>
  </si>
  <si>
    <t>5190-0000756</t>
  </si>
  <si>
    <t>ITSRLL-OAF-0112</t>
  </si>
  <si>
    <t>5190-0000757</t>
  </si>
  <si>
    <t>TELEFONO PANASONIC INALAMBRICO 1</t>
  </si>
  <si>
    <t>ITSRLL-OAF-0113</t>
  </si>
  <si>
    <t>5190-0000758</t>
  </si>
  <si>
    <t>GRABADORA NESTEK 1</t>
  </si>
  <si>
    <t>NESTEK</t>
  </si>
  <si>
    <t>ITSRLL-OAF-0114</t>
  </si>
  <si>
    <t>5190-0000759</t>
  </si>
  <si>
    <t>PANTALLA PARA PROYECCION 1</t>
  </si>
  <si>
    <t>ITSRLL-OAF-0115</t>
  </si>
  <si>
    <t>5190-0000760</t>
  </si>
  <si>
    <t>REFRIGERADOR PARA LABORATORIO 1</t>
  </si>
  <si>
    <t>ITSRLL-OAF-0116</t>
  </si>
  <si>
    <t>5190-0000761</t>
  </si>
  <si>
    <t>CORTADOR TRITURADOR 1</t>
  </si>
  <si>
    <t>ITSRLL-OAF-0117</t>
  </si>
  <si>
    <t>5190-0000762</t>
  </si>
  <si>
    <t>BONGOS LP ASPIERE 1</t>
  </si>
  <si>
    <t>ITSRLL-OAF-0118</t>
  </si>
  <si>
    <t>5190-0000763</t>
  </si>
  <si>
    <t>TRIPIE CON CONTROL 1</t>
  </si>
  <si>
    <t>ITSRLL-OAF-0119</t>
  </si>
  <si>
    <t>5190-0000764</t>
  </si>
  <si>
    <t>ITSRLL-OAF-0120</t>
  </si>
  <si>
    <t>5190-0000765</t>
  </si>
  <si>
    <t>CAJA FUERTE COMPACTA 1</t>
  </si>
  <si>
    <t>ITSRLL-OAF-0121</t>
  </si>
  <si>
    <t>5190-0000766</t>
  </si>
  <si>
    <t>RADIO MOTOROLA 1</t>
  </si>
  <si>
    <t>ITSRLL-OAF-0122</t>
  </si>
  <si>
    <t>5190-0000767</t>
  </si>
  <si>
    <t>TELEFONO MULT. 1</t>
  </si>
  <si>
    <t>ITSRLL-OAF-0123</t>
  </si>
  <si>
    <t>5190-0000768</t>
  </si>
  <si>
    <t>ROUTER INALAMBRICO 1</t>
  </si>
  <si>
    <t>ITSRLL-OAF-0124</t>
  </si>
  <si>
    <t>5190-0000769</t>
  </si>
  <si>
    <t>PODADORA DE CESPED 1</t>
  </si>
  <si>
    <t>ITSRLL-OAF-0125</t>
  </si>
  <si>
    <t>5190-0000770</t>
  </si>
  <si>
    <t>RECLASIFICACION AJUSTE DE AUDITORIA</t>
  </si>
  <si>
    <t>NO LLEVA ETIQUETA</t>
  </si>
  <si>
    <t>5190-0000771</t>
  </si>
  <si>
    <t>ASPIRADORA MC 215 1</t>
  </si>
  <si>
    <t>ITSRLL-OAF-0144</t>
  </si>
  <si>
    <t>5190-0000772</t>
  </si>
  <si>
    <t>ENGARGOLADORA METALICA MINIWARE 1</t>
  </si>
  <si>
    <t>MINIWIRE</t>
  </si>
  <si>
    <t>ITSRLL-OAF-0145</t>
  </si>
  <si>
    <t>5190-0000773</t>
  </si>
  <si>
    <t>CALCULADORA E IMPRESORA CASIO 1</t>
  </si>
  <si>
    <t>CASIO</t>
  </si>
  <si>
    <t>ITSRLL-OAF-0146</t>
  </si>
  <si>
    <t>5190-0000774</t>
  </si>
  <si>
    <t>FLAUTA YANAHA ALTO 1</t>
  </si>
  <si>
    <t>YAMAHA</t>
  </si>
  <si>
    <t>ITSRLL-OAF-0131</t>
  </si>
  <si>
    <t>5190-0000775</t>
  </si>
  <si>
    <t>FLAUTA YAMAHA BAJO 1</t>
  </si>
  <si>
    <t>ITSRLL-OAF-0132</t>
  </si>
  <si>
    <t>5190-0000776</t>
  </si>
  <si>
    <t>CONSOLA DE 8 CANALES 1</t>
  </si>
  <si>
    <t>ITSRLL-OAF-0143</t>
  </si>
  <si>
    <t>5190-0000777</t>
  </si>
  <si>
    <t>LAMPARA DE TRABAJO 1</t>
  </si>
  <si>
    <t>ITSRLL-OAF-0142</t>
  </si>
  <si>
    <t>5190-0000778</t>
  </si>
  <si>
    <t>DESBROZADORA PARTNER 1</t>
  </si>
  <si>
    <t>PARTNER</t>
  </si>
  <si>
    <t>ITSRLL-OAF-0141</t>
  </si>
  <si>
    <t>5190-0000779</t>
  </si>
  <si>
    <t>GUITARRAS 5</t>
  </si>
  <si>
    <t>ITSRLL-OAF-0126 AL 0130</t>
  </si>
  <si>
    <t>5190-0000780</t>
  </si>
  <si>
    <t>REFRIGERADOR 4" GE SILVER 1</t>
  </si>
  <si>
    <t>GE</t>
  </si>
  <si>
    <t>5190-0000781</t>
  </si>
  <si>
    <t>EXTINGUIDOR PQS CAP 6.5 KG 1</t>
  </si>
  <si>
    <t>ITSRLL-OAF-0134</t>
  </si>
  <si>
    <t>5190-0000782</t>
  </si>
  <si>
    <t>MICROFONOS SHURE RS-25 2</t>
  </si>
  <si>
    <t>SHURE</t>
  </si>
  <si>
    <t>ITSRLL-OAF-0135/0136</t>
  </si>
  <si>
    <t>5190-0000783</t>
  </si>
  <si>
    <t>MICROFONO SENMHEISER E-835 1</t>
  </si>
  <si>
    <t>SENHEISER</t>
  </si>
  <si>
    <t>ITSRLL-OAF-0137</t>
  </si>
  <si>
    <t>5190-0000784</t>
  </si>
  <si>
    <t>STAND PARA MICROFONO 1</t>
  </si>
  <si>
    <t>ITSRLL-OAF-0138</t>
  </si>
  <si>
    <t>5190-0000785</t>
  </si>
  <si>
    <t>TELEFONO MANOS LIBRES 1</t>
  </si>
  <si>
    <t>ITSRLL-OAF-0133</t>
  </si>
  <si>
    <t>5190-0000786</t>
  </si>
  <si>
    <t>5190-0000787</t>
  </si>
  <si>
    <t>BOCINA BAFLE PROFESIONAL 1</t>
  </si>
  <si>
    <t>E000005</t>
  </si>
  <si>
    <t>CASTAÑEDA REYES ANABEL</t>
  </si>
  <si>
    <t>DEPTO DE GESTION TECNOLOGICA Y VINC</t>
  </si>
  <si>
    <t>5190-0000788</t>
  </si>
  <si>
    <t>ENFRIADOR DE AGUA 3</t>
  </si>
  <si>
    <t>5190-0000789</t>
  </si>
  <si>
    <t>CAMARA DIGITAL REFLEX SONY MODELO DSLR-A</t>
  </si>
  <si>
    <t>5190-0000790</t>
  </si>
  <si>
    <t>EXTINGUIDORES 21</t>
  </si>
  <si>
    <t>ITSRLL-OAF-0195 AL 201</t>
  </si>
  <si>
    <t>5190-0000791</t>
  </si>
  <si>
    <t>TELEFONO GPS GARMIN EXTREX H 3</t>
  </si>
  <si>
    <t>5190-0000792</t>
  </si>
  <si>
    <t>TALADRO MANUALMARCA BOSH BAT REC 18 1</t>
  </si>
  <si>
    <t>BOSH</t>
  </si>
  <si>
    <t>5190-0000793</t>
  </si>
  <si>
    <t>PARRILLA ELECTRICA TERMOS COSMO 1</t>
  </si>
  <si>
    <t>E000033</t>
  </si>
  <si>
    <t>TORRES MARTINEZ JUAN LUIS</t>
  </si>
  <si>
    <t>DEPTO DE DESARROLLO TECNOLOGICO</t>
  </si>
  <si>
    <t>5190-0000794</t>
  </si>
  <si>
    <t>EXTINGUIDOR 1</t>
  </si>
  <si>
    <t>5190-0000795</t>
  </si>
  <si>
    <t>MOLINO DE CARNE TORREY MOD. M-12 1</t>
  </si>
  <si>
    <t>E000029</t>
  </si>
  <si>
    <t>RODRIGUEZ MARUQEZ JUAN CESAR</t>
  </si>
  <si>
    <t>5190-0000796</t>
  </si>
  <si>
    <t>TELEFONO PANASONIC 1</t>
  </si>
  <si>
    <t>5190-0000797</t>
  </si>
  <si>
    <t>FRIGBAR GE 1</t>
  </si>
  <si>
    <t>5190-0000798</t>
  </si>
  <si>
    <t>SOPLADORA ASPIRADORA MAKITA 1</t>
  </si>
  <si>
    <t>MAKITA</t>
  </si>
  <si>
    <t>5190-0000799</t>
  </si>
  <si>
    <t>PACK RADIOS 2 VIAS 1</t>
  </si>
  <si>
    <t>5190-0000800</t>
  </si>
  <si>
    <t>VIDEOCAMARAS HDC HS80PU-K 2</t>
  </si>
  <si>
    <t>5190-0000801</t>
  </si>
  <si>
    <t>PODADORA 1</t>
  </si>
  <si>
    <t>5190-0000802</t>
  </si>
  <si>
    <t>CAMARA MINI DOMO ANTIVANDALISMO 6</t>
  </si>
  <si>
    <t>5190-0000803</t>
  </si>
  <si>
    <t>CAMARA DIA/NOCHE HD RES 650-+700 TVL 3</t>
  </si>
  <si>
    <t>5190-0000804</t>
  </si>
  <si>
    <t>FUENTE PARA CCTV DUAL STAND VENTILADOR 3</t>
  </si>
  <si>
    <t>5190-0000805</t>
  </si>
  <si>
    <t>VIDEOCAMARA DIGITAL STAND ALONE 240 3</t>
  </si>
  <si>
    <t>5190-0000806</t>
  </si>
  <si>
    <t>DISCIS DUROS SATA DE 2000GB 3</t>
  </si>
  <si>
    <t>5190-0000807</t>
  </si>
  <si>
    <t>ENLACE INALAMBRICO NANOSTATION M5 2</t>
  </si>
  <si>
    <t>5190-0000808</t>
  </si>
  <si>
    <t>TRSNSEPTOR PASIVO UN CANAL 18</t>
  </si>
  <si>
    <t>5190-0000809</t>
  </si>
  <si>
    <t>BOBINA DE CABLE UTP 5E 1</t>
  </si>
  <si>
    <t>5190-0000810</t>
  </si>
  <si>
    <t xml:space="preserve">BAFLE AMPLIFICADO 2 VIAS CON LECTOR USB </t>
  </si>
  <si>
    <t>5190-0000811</t>
  </si>
  <si>
    <t>BAFLE PROF 2 VIAS 15" C/AMPLIFICADOR 3	SM	SIN MODELO	SIN DATOS	SIN CONSECUTIVO	E000031	RODRIGUEZ ORTIZ JOSE ARMANDO	008	DEPTO DE RECURSOS MATERIALES	1.2.4.1.9	OTROS MOBILIARIOS Y EQUIPOS DE ADMINISTRACIÓN	1.2.6.3.1.9	31 DIC 2012	FACTURA	         10,380.00	             10.00	              0.00	N	_x000D_
0000812	5150-0000812	31 DIC 2019	MULTIFUNCIONAL KYOCERA ECOSYS M2040DN/L 	KYOCERA	SIN MODELO	SIN DATOS	ITSRLL-ECTI-515-0434	E000002	ALVAREZ HERRERA VICTOR HUGO	009	SUBDIRECCION DE PLANEACION	1.2.4.1.3	EQUIPO DE CÓMPUTO Y DE TECNOLOGÍAS DE LA INFORMACIÓN	1.2.6.3.1.5	31 DIC 2019	FACTURA	         12,180.00	              3.00	              0.00	N	_x000D_
0000813	5150-0000813	31 DIC 2019	MULTIFUNCIONAL KYOCERA ECOSYS M2040DN/L 	KYOCERA	SIN MODELO	SIN DATOS	ITSRLL-ECTI-515-0435	E000024	PEYRO ALMANZA GABRIELA	002	SUBDIRECCION DE ADMINISTRACION Y FINANZAS	1.2.4.1.3	EQUIPO DE CÓMPUTO Y DE TECNOLOGÍAS DE LA INFORMACIÓN	1.2.6.3.1.5	31 DIC 2019	FACTURA	         12,180.00	              3.00	              0.00	N	_x000D_
0000814	5210-0000814	31 DIC 2005	MESAS PARA COMPUTO DE 2 PLAZAS 1.60X60 2	SM	SIN MODELO	SIN DATOS	SIN CONSECUTIVO	E000081	PERALES MORALES GLORIA ELENA	022	LABORATORIO DE COMPUTO	1.2.4.2.1	EQUIPOS Y APARATOS AUDIOVISUALES	1.2.6.3.2.1	31 DIC 2005	FACTURA	         19,323.00	              3.00	              0.00	N	_x000D_
0000815	5210-0000815	31 DIC 2005	MESA PARA COMPUTO UNA PLAZA 1.40X60X74 1	SM	SIN MODELO	SIN DATOS	SIN CONSECUTIVO	E000081	PERALES MORALES GLORIA ELENA	022	LABORATORIO DE COMPUTO	1.2.4.2.1	EQUIPOS Y APARATOS AUDIOVISUALES	1.2.6.3.2.1	31 DIC 2005	FACTURA	            831.00	              3.00	              0.00	N	_x000D_
0000816	5210-0000816	31 DIC 2005	SILLAS DE VISITA SIN PALETA,SIN DESCANS</t>
  </si>
  <si>
    <t>1.2.4.2.1</t>
  </si>
  <si>
    <t>EQUIPOS Y APARATOS AUDIOVISUALES</t>
  </si>
  <si>
    <t>1.2.6.3.2.1</t>
  </si>
  <si>
    <t>5210-0000817</t>
  </si>
  <si>
    <t>SILLAS DE VISITA SIN PALETA,SIN DESCANS	SM	SIN MODELO	SIN DATOS	SIN CONSECUTIVO	E000011	GARCIA MONTELONGO CLAUDIA IVETTE	018	SUBDIRECCION ACADEMICA	1.2.4.2.1	EQUIPOS Y APARATOS AUDIOVISUALES	1.2.6.3.2.1	31 DIC 2005	FACTURA	            477.11	              3.00	              0.00	N	_x000D_
0000818	5210-0000818	31 DIC 2005	SILLAS DE VISITA SIN PALETA,SIN DESCANS</t>
  </si>
  <si>
    <t>5210-0000819</t>
  </si>
  <si>
    <t>SILLAS DE VISITA SIN BRAZOS TAPIZADA 287</t>
  </si>
  <si>
    <t>5210-0000820</t>
  </si>
  <si>
    <t>MESA PARA COMPUTACIÓN ESTILO METALICA 12</t>
  </si>
  <si>
    <t>5210-0000821</t>
  </si>
  <si>
    <t>MESA TRAPEZOIDAL CON CUBIERTA ESPECIAL 2</t>
  </si>
  <si>
    <t>5210-0000822</t>
  </si>
  <si>
    <t>PIZARRON BLANCO DE 90X300CMS. 7</t>
  </si>
  <si>
    <t>5210-0000823</t>
  </si>
  <si>
    <t>PIZARRON BLANCO DE 1.20*2.40 4</t>
  </si>
  <si>
    <t>5210-0000824</t>
  </si>
  <si>
    <t>MESAS DE 50 X 1.40 X 75 NOGAL CLARO 42</t>
  </si>
  <si>
    <t>ITSRLL-MOA-0511 A 0552</t>
  </si>
  <si>
    <t>5210-0000825</t>
  </si>
  <si>
    <t>SILLAS ACOJINADAS COLOR MEZQUITE 82</t>
  </si>
  <si>
    <t>ITSRLL-MOA-0553 A 0634</t>
  </si>
  <si>
    <t>5210-0000826</t>
  </si>
  <si>
    <t>PIZARRON BLANCO PORCELANIZADO 90X300 1</t>
  </si>
  <si>
    <t>ITSRLL-MOA-0635</t>
  </si>
  <si>
    <t>5210-0000827</t>
  </si>
  <si>
    <t>PIZARRON ELECTRICO INTERACTIVO SMART SB-</t>
  </si>
  <si>
    <t>ITSRLL-MOA-0636 A 0640</t>
  </si>
  <si>
    <t>5210-0000828</t>
  </si>
  <si>
    <t>PROYECTOR EPSON POWER LITE 53 5</t>
  </si>
  <si>
    <t>ITSRLL-MOA-0641 A 0645</t>
  </si>
  <si>
    <t>5210-0000829</t>
  </si>
  <si>
    <t>COMPUTADORA COMPAX ZEUS 7200 5</t>
  </si>
  <si>
    <t>ITSRLL-MOA-0646 A 0650</t>
  </si>
  <si>
    <t>5210-0000830</t>
  </si>
  <si>
    <t>ITSRLL-MOA-0651</t>
  </si>
  <si>
    <t>5210-0000831</t>
  </si>
  <si>
    <t>5210-0000832</t>
  </si>
  <si>
    <t>5210-0000833</t>
  </si>
  <si>
    <t>PIZARRON BLANCO 120X240 MARCO DE ALUMINI</t>
  </si>
  <si>
    <t>ITSRLL-MOA-0652 A 0653</t>
  </si>
  <si>
    <t>5210-0000834</t>
  </si>
  <si>
    <t>MESAS BINARIAS CON ADAPTACION DE PORTA C</t>
  </si>
  <si>
    <t>ITSRLL-MOA-0654 A 0662</t>
  </si>
  <si>
    <t>5210-0000835</t>
  </si>
  <si>
    <t>MESAS CON ADAPTACION DE CPU 4</t>
  </si>
  <si>
    <t>ITSRLL-MOA-0680 A 0683</t>
  </si>
  <si>
    <t>5210-0000836</t>
  </si>
  <si>
    <t>PIZARRON ELECTRONICO INTERACTIVO MARCA S</t>
  </si>
  <si>
    <t>ITSRLL-MOA-0672 A 0675</t>
  </si>
  <si>
    <t>5210-0000837</t>
  </si>
  <si>
    <t>PROYECTOR EPSON POWER LITE 78C 4</t>
  </si>
  <si>
    <t>ITSRLL-MOA-0676 A 0679</t>
  </si>
  <si>
    <t>5210-0000838</t>
  </si>
  <si>
    <t>PROYECTOR EPSON POWER LITE  76-C 2</t>
  </si>
  <si>
    <t>ITSRLL-MOA-0690 A 0691</t>
  </si>
  <si>
    <t>5210-0000839</t>
  </si>
  <si>
    <t>5210-0000840</t>
  </si>
  <si>
    <t>ITSRLL-MOA-0684 A 0687</t>
  </si>
  <si>
    <t>5210-0000841</t>
  </si>
  <si>
    <t>PROYECTOR EPSON POWER LITE  S3 2</t>
  </si>
  <si>
    <t>ITSRLL-MOA-0688 A 0689</t>
  </si>
  <si>
    <t>5210-0000842</t>
  </si>
  <si>
    <t>5210-0000843</t>
  </si>
  <si>
    <t>BASE PARA PROYECTOR 1</t>
  </si>
  <si>
    <t>5210-0000844</t>
  </si>
  <si>
    <t>MESAS BINARIAS COLOR MAPLE 8</t>
  </si>
  <si>
    <t>ITSRLL-MOA-0692 AL 0699</t>
  </si>
  <si>
    <t>5210-0000845</t>
  </si>
  <si>
    <t>SILLAS ACOJINADAS 12</t>
  </si>
  <si>
    <t>ITSRLL-MOA-0700 A 0711</t>
  </si>
  <si>
    <t>5210-0000846</t>
  </si>
  <si>
    <t>PIZARRON SMART BOARD SB-680 1</t>
  </si>
  <si>
    <t>ITSRLL-MOA-0712</t>
  </si>
  <si>
    <t>5210-0000847</t>
  </si>
  <si>
    <t>VIDEOPROYECTOR C-2611 1</t>
  </si>
  <si>
    <t>ITSRLL-MOA-0713</t>
  </si>
  <si>
    <t>5210-0000848</t>
  </si>
  <si>
    <t>5210-0000849</t>
  </si>
  <si>
    <t>VIDEO PROYECTOR EPSON 77C 1</t>
  </si>
  <si>
    <t>ITSRLL-MOA-0714</t>
  </si>
  <si>
    <t>5210-0000850</t>
  </si>
  <si>
    <t>PINTARRONES DE 1.20 X 1.20 24</t>
  </si>
  <si>
    <t>ITSRLL-MOA- 1211 AL  1234</t>
  </si>
  <si>
    <t>5210-0000851</t>
  </si>
  <si>
    <t>VIDEOPROYECTOR COMPAX BQ-611 1</t>
  </si>
  <si>
    <t>5210-0000852</t>
  </si>
  <si>
    <t>PROYECTORES BENQ MO515 SVGA 2500 ANSI CO</t>
  </si>
  <si>
    <t>5210-0000853</t>
  </si>
  <si>
    <t>PROYECTOR BENQ MS502 2700 LUMENES 3</t>
  </si>
  <si>
    <t>5210-0000854</t>
  </si>
  <si>
    <t>GRABADORAS REPORTERAS SONY 2GB 3</t>
  </si>
  <si>
    <t>5210-0000855</t>
  </si>
  <si>
    <t>BAFLE 1</t>
  </si>
  <si>
    <t>5210-0000856</t>
  </si>
  <si>
    <t>5210-0000857</t>
  </si>
  <si>
    <t>PROYECTOR DELL M110 WXGA LED 1</t>
  </si>
  <si>
    <t>5210-0000858</t>
  </si>
  <si>
    <t>PANTALLA ELECTRICA 2.44 X 2.44 1</t>
  </si>
  <si>
    <t>5210-0000859</t>
  </si>
  <si>
    <t>PANTALLA PLASMA HISENSE 29 LED HD 1</t>
  </si>
  <si>
    <t>HISENSE</t>
  </si>
  <si>
    <t>5210-0000860</t>
  </si>
  <si>
    <t>PROYECTOR BENQ MS502 2700 1</t>
  </si>
  <si>
    <t>5210-0000861</t>
  </si>
  <si>
    <t>PROYECTOR BENQ 1</t>
  </si>
  <si>
    <t>5210-0000862</t>
  </si>
  <si>
    <t>PROYECTOR CASIO XJ-V2 3000 LUM XGA 2</t>
  </si>
  <si>
    <t>ITSRLL-ECTI-515-430 Y 431</t>
  </si>
  <si>
    <t>5210-0000863</t>
  </si>
  <si>
    <t>PROYECTOR INFOCUS IN112XDLP 1</t>
  </si>
  <si>
    <t>ITSRLL-MEE-521-0115</t>
  </si>
  <si>
    <t>5210-0000864</t>
  </si>
  <si>
    <t>PROYECTOR LASER LED CASIO XJ-VA DLP  300</t>
  </si>
  <si>
    <t>ITSRLL-MEE-521-0116 AL 0125</t>
  </si>
  <si>
    <t>5210-0000865</t>
  </si>
  <si>
    <t>PANTALLA SMART TV 49" LG SERIAL 710DCG	LG	SIN MODELO	SIN DATOS	ITSRLL-ECTI-515-0407	E000017	LOPEZ OLIVAS JULIAN JOSE	007	DEPTO DE SISTEMAS	1.2.4.2.1	EQUIPOS Y APARATOS AUDIOVISUALES	1.2.6.3.2.1	31 DIC 2017	FACTURA	         10,930.68	              3.00	              0.00	N	_x000D_
0000866	5210-0000866	31 DIC 2017	PANTALLA SMART TV 49"" LG SERIAL 710DCQ</t>
  </si>
  <si>
    <t>LG</t>
  </si>
  <si>
    <t>ITSRLL-ECTI-515-0408</t>
  </si>
  <si>
    <t>5210-0000867</t>
  </si>
  <si>
    <t>PANTALLA SMART TV 49" LG SERIAL 710DCD	LG	SIN MODELO	SIN DATOS	ITSRLL-ECTI-515-0409	E000017	LOPEZ OLIVAS JULIAN JOSE	007	DEPTO DE SISTEMAS	1.2.4.2.1	EQUIPOS Y APARATOS AUDIOVISUALES	1.2.6.3.2.1	31 DIC 2017	FACTURA	         10,930.68	              3.00	              0.00	N	_x000D_
0000868	5210-0000868	31 DIC 2017	PANTALLA SMART TV 49"" LG SERIAL 710DCL</t>
  </si>
  <si>
    <t>ITSRLL-ECTI-515-0410</t>
  </si>
  <si>
    <t>5210-0000869</t>
  </si>
  <si>
    <t>VIDEPROYECTOR LASER LED  CASIO XJ-V2 DLP</t>
  </si>
  <si>
    <t>ITSRLL-ECTI-515-0413 AL 422</t>
  </si>
  <si>
    <t>5210-0000870</t>
  </si>
  <si>
    <t>BAFLE ILUMINADO DE 15" C REPRODUCTOR S	SM	SIN MODELO	SIN DATOS	ITSRLL-MEE-521-178	E000005	CASTAÑEDA REYES ANABEL	011	DEPTO DE GESTION TECNOLOGICA Y VINC	1.2.4.2.1	EQUIPOS Y APARATOS AUDIOVISUALES	1.2.6.3.2.1	31 DIC 2019	FACTURA	          2,490.00	              3.00	              0.00	N	_x000D_
0000871	5210-0000871	31 DIC 2019	PROYECTOR CASIO XJ-V2 3000 LUM XGA 2	CASIO	SIN MODELO	SIN DATOS	ITSRLL-ECTI-515-430 Y 431	E000017	LOPEZ OLIVAS JULIAN JOSE	007	DEPTO DE SISTEMAS	1.2.4.2.1	EQUIPOS Y APARATOS AUDIOVISUALES	1.2.6.3.2.1	31 DIC 2019	FACTURA	         31,378.00	              3.00	              0.00	N	_x000D_
0000872	5230-0000872	31 DIC 2012	CMARA NIKON 3	NIKON	SIN MODELO	SIN DATOS	SIN CONSECUTIVO	E000031	RODRIGUEZ ORTIZ JOSE ARMANDO	008	DEPTO DE RECURSOS MATERIALES	1.2.4.2.3	CÁMARAS FOTOGRÁFICAS Y DE VIDEO	1.2.6.3.2.3	31 DIC 2012	FACTURA	         12,223.50	              3.00	              0.00	N	_x000D_
0000873	5230-0000873	31 DIC 2012	CANARAS DIGITALES CANON 3	CANNON	SIN MODELO	SIN DATOS	SIN CONSECUTIVO	E000031	RODRIGUEZ ORTIZ JOSE ARMANDO	008	DEPTO DE RECURSOS MATERIALES	1.2.4.2.3	CÁMARAS FOTOGRÁFICAS Y DE VIDEO	1.2.6.3.2.3	31 DIC 2012	FACTURA	          6,055.20	              3.00	              0.00	N	_x000D_
0000874	5230-0000874	31 DIC 2013	CAMARA DIGITAL SONY 3	SONY	SIN MODELO	SIN DATOS	SIN CONSECUTIVO	E000031	RODRIGUEZ ORTIZ JOSE ARMANDO	008	DEPTO DE RECURSOS MATERIALES	1.2.4.2.3	CÁMARAS FOTOGRÁFICAS Y DE VIDEO	1.2.6.3.2.3	31 DIC 2013	FACTURA	          5,063.40	              3.00	              0.00	N	_x000D_
0000875	5230-0000875	31 DIC 2013	CAMARA DIGITAL NIKON COOLPIX S3500 1	NIKON	SIN MODELO	SIN DATOS	SIN CONSECUTIVO	E000031	RODRIGUEZ ORTIZ JOSE ARMANDO	008	DEPTO DE RECURSOS MATERIALES	1.2.4.2.3	CÁMARAS FOTOGRÁFICAS Y DE VIDEO	1.2.6.3.2.3	31 DIC 2013	FACTURA	          2,742.18	              3.00	              0.00	N	_x000D_
0000876	5230-0000876	31 DIC 2014	VIDEOCAMARA GOPRON HERO3 NEGRA 1	GOPRO	SIN MODELO	SIN DATOS	SIN CONSECUTIVO	E000031	RODRIGUEZ ORTIZ JOSE ARMANDO	008	DEPTO DE RECURSOS MATERIALES	1.2.4.2.3	CÁMARAS FOTOGRÁFICAS Y DE VIDEO	1.2.6.3.2.3	31 DIC 2014	FACTURA	          7,399.00	              3.00	              0.00	N	_x000D_
0000877	5230-0000877	31 DIC 2015	CAMARA NIKON D5200 KIT 18-55-5 1	NIKKON	SIN MODELO	SIN DATOS	ITSRLL-MEA-523-0544	E000002	ALVAREZ HERRERA VICTOR HUGO	009	SUBDIRECCION DE PLANEACION	1.2.4.2.3	CÁMARAS FOTOGRÁFICAS Y DE VIDEO	1.2.6.3.2.3	31 DIC 2015	FACTURA	         11,729.00	              3.00	              0.00	N	_x000D_
0000878	5230-0000878	31 DIC 2015	CAMARA NIKON COOLPIX S28 1	NIKKON	SIN MODELO	SIN DATOS	ITSRLL-MEE-521-97	E000079	GUERRERO GARCIA ALEJANDRA	011	DEPTO DE GESTION TECNOLOGICA Y VINC	1.2.4.2.3	CÁMARAS FOTOGRÁFICAS Y DE VIDEO	1.2.6.3.2.3	31 DIC 2015	FACTURA	          1,499.25	              3.00	              0.00	N	_x000D_
0000879	5230-0000879	31 DIC 2019	CAMARA BALA TURBO-HD 2MP 2	SM	SIN MODELO	SIN DATOS	ITSRLL-MEE-523-172 Y 173	E000017	LOPEZ OLIVAS JULIAN JOSE	007	DEPTO DE SISTEMAS	1.2.4.2.3	CÁMARAS FOTOGRÁFICAS Y DE VIDEO	1.2.6.3.2.3	31 DIC 2019	FACTURA	          6,266.57	              3.00	              0.00	N	_x000D_
0000880	5230-0000880	31 DIC 2019	CAMARA EYEBALL ANTIVANDALISMO TURBO HD 2	SM	SIN MODELO	SIN DATOS	ITSRLL-MEE-523-174 Y 175	E000017	LOPEZ OLIVAS JULIAN JOSE	007	DEPTO DE SISTEMAS	1.2.4.2.3	CÁMARAS FOTOGRÁFICAS Y DE VIDEO	1.2.6.3.2.3	31 DIC 2019	FACTURA	          3,227.38	              3.00	              0.00	N	_x000D_
0000881	5230-0000881	31 DIC 2019	CAMARA TURRET TURBO 3MPX 2	SM	SIN MODELO	SIN DATOS	ITSRLL-MEE-523-176 Y 177	E000017	LOPEZ OLIVAS JULIAN JOSE	007	DEPTO DE SISTEMAS	1.2.4.2.3	CÁMARAS FOTOGRÁFICAS Y DE VIDEO	1.2.6.3.2.3	31 DIC 2019	FACTURA	          4,294.57	              3.00	              0.00	N	_x000D_
0000882	5290-0000882	31 DIC 2006	CPU PENTIUM 4 A 2.0GHZ ALASKA 1	ALASKA	SIN MODELO	SIN DATOS	ITSRLL-ECL-0001	E000031	RODRIGUEZ ORTIZ JOSE ARMANDO	008	DEPTO DE RECURSOS MATERIALES	1.2.4.2.9	OTRO MOBILIARIO Y EQUIPO EDUCACIONAL Y RECREATIVO	1.2.6.3.2.9	31 DIC 2006	FACTURA	          7,877.50	              5.00	              0.00	N	_x000D_
0000883	5290-0000883	31 DIC 2006	CPU PENTIUM 4 A 2.0GHZ ALASKA 1	ALASKA	SIN MODELO	SIN DATOS	ITSRLL-ECL-0002	E000031	RODRIGUEZ ORTIZ JOSE ARMANDO	008	DEPTO DE RECURSOS MATERIALES	1.2.4.2.9	OTRO MOBILIARIO Y EQUIPO EDUCACIONAL Y RECREATIVO	1.2.6.3.2.9	31 DIC 2006	FACTURA	          7,877.50	              5.00	              0.00	N	_x000D_
0000884	5290-0000884	31 DIC 2006	CPU PENTIUM 4 A 2.0GHZ ALASKA 1	ALASKA	SIN MODELO	SIN DATOS	ITSRLL-ECL-0003	E000031	RODRIGUEZ ORTIZ JOSE ARMANDO	008	DEPTO DE RECURSOS MATERIALES	1.2.4.2.9	OTRO MOBILIARIO Y EQUIPO EDUCACIONAL Y RECREATIVO	1.2.6.3.2.9	31 DIC 2006	FACTURA	          7,877.50	              5.00	              0.00	N	_x000D_
0000885	5290-0000885	31 DIC 2006	CPU PENTIUM 4 A 2.0GHZ ALASKA 1	ALASKA	SIN MODELO	SIN DATOS	ITSRLL-ECL-0004	E000031	RODRIGUEZ ORTIZ JOSE ARMANDO	008	DEPTO DE RECURSOS MATERIALES	1.2.4.2.9	OTRO MOBILIARIO Y EQUIPO EDUCACIONAL Y RECREATIVO	1.2.6.3.2.9	31 DIC 2006	FACTURA	          7,877.50	              5.00	              0.00	N	_x000D_
0000886	5290-0000886	31 DIC 2006	CPU PENTIUM 4 A 2.0GHZ ALASKA 1	ALASKA	SIN MODELO	SIN DATOS	ITSRLL-ECL-0005	E000031	RODRIGUEZ ORTIZ JOSE ARMANDO	008	DEPTO DE RECURSOS MATERIALES	1.2.4.2.9	OTRO MOBILIARIO Y EQUIPO EDUCACIONAL Y RECREATIVO	1.2.6.3.2.9	31 DIC 2006	FACTURA	          7,877.50	              5.00	              0.00	N	_x000D_
0000887	5290-0000887	31 DIC 2006	CPU PENTIUM 4 A 2.0GHZ ALASKA 1	ALASKA	SIN MODELO	SIN DATOS	ITSRLL-ECL-0006	E000031	RODRIGUEZ ORTIZ JOSE ARMANDO	008	DEPTO DE RECURSOS MATERIALES	1.2.4.2.9	OTRO MOBILIARIO Y EQUIPO EDUCACIONAL Y RECREATIVO	1.2.6.3.2.9	31 DIC 2006	FACTURA	          7,877.50	              5.00	              0.00	N	_x000D_
0000888	5290-0000888	31 DIC 2006	CPU PENTIUM 4 A 2.0GHZ ALASKA 1	ALASKA	SIN MODELO	SIN DATOS	ITSRLL-ECL-0007	E000031	RODRIGUEZ ORTIZ JOSE ARMANDO	008	DEPTO DE RECURSOS MATERIALES	1.2.4.2.9	OTRO MOBILIARIO Y EQUIPO EDUCACIONAL Y RECREATIVO	1.2.6.3.2.9	31 DIC 2006	FACTURA	          7,877.50	              5.00	              0.00	N	_x000D_
0000889	5290-0000889	31 DIC 2006	CPU PENTIUM 4 A 2.0GHZ ALASKA 1	ALASKA	SIN MODELO	SIN DATOS	ITSRLL-ECL-0008	E000031	RODRIGUEZ ORTIZ JOSE ARMANDO	008	DEPTO DE RECURSOS MATERIALES	1.2.4.2.9	OTRO MOBILIARIO Y EQUIPO EDUCACIONAL Y RECREATIVO	1.2.6.3.2.9	31 DIC 2006	FACTURA	          7,877.50	              5.00	              0.00	N	_x000D_
0000890	5290-0000890	31 DIC 2006	CPU PENTIUM 4 A 2.0GHZ ALASKA 1	ALASKA	SIN MODELO	SIN DATOS	ITSRLL-ECL-0009	E000031	RODRIGUEZ ORTIZ JOSE ARMANDO	008	DEPTO DE RECURSOS MATERIALES	1.2.4.2.9	OTRO MOBILIARIO Y EQUIPO EDUCACIONAL Y RECREATIVO	1.2.6.3.2.9	31 DIC 2006	FACTURA	          7,877.50	              5.00	              0.00	N	_x000D_
0000891	5290-0000891	31 DIC 2006	CPU PENTIUM 4 A 2.0GHZ ALASKA 1	ALASKA	SIN MODELO	SIN DATOS	ITSRLL-ECL-0010	E000031	RODRIGUEZ ORTIZ JOSE ARMANDO	008	DEPTO DE RECURSOS MATERIALES	1.2.4.2.9	OTRO MOBILIARIO Y EQUIPO EDUCACIONAL Y RECREATIVO	1.2.6.3.2.9	31 DIC 2006	FACTURA	          7,877.50	              5.00	              0.00	N	_x000D_
0000892	5290-0000892	31 DIC 2006	CPU PENTIUM 4 A 2.0GHZ ALASKA 1	ALASKA	SIN MODELO	SIN DATOS	ITSRLL-ECL-0011	E000031	RODRIGUEZ ORTIZ JOSE ARMANDO	008	DEPTO DE RECURSOS MATERIALES	1.2.4.2.9	OTRO MOBILIARIO Y EQUIPO EDUCACIONAL Y RECREATIVO	1.2.6.3.2.9	31 DIC 2006	FACTURA	          7,877.50	              5.00	              0.00	N	_x000D_
0000893	5290-0000893	31 DIC 2006	CPU PENTIUM 4 A 2.0GHZ ALASKA 1	ALASKA	SIN MODELO	SIN DATOS	ITSRLL-ECL-0012	E000031	RODRIGUEZ ORTIZ JOSE ARMANDO	008	DEPTO DE RECURSOS MATERIALES	1.2.4.2.9	OTRO MOBILIARIO Y EQUIPO EDUCACIONAL Y RECREATIVO	1.2.6.3.2.9	31 DIC 2006	FACTURA	          7,877.50	              5.00	              0.00	N	_x000D_
0000894	5290-0000894	31 DIC 2006	CPU PENTIUM 4 A 2.0GHZ ALASKA 1	ALASKA	SIN MODELO	SIN DATOS	ITSRLL-ECL-0013	E000031	RODRIGUEZ ORTIZ JOSE ARMANDO	008	DEPTO DE RECURSOS MATERIALES	1.2.4.2.9	OTRO MOBILIARIO Y EQUIPO EDUCACIONAL Y RECREATIVO	1.2.6.3.2.9	31 DIC 2006	FACTURA	          7,877.50	              5.00	              0.00	N	_x000D_
0000895	5290-0000895	31 DIC 2006	CPU PENTIUM 4 A 2.0GHZ ALASKA 1	ALASKA	SIN MODELO	SIN DATOS	ITSRLL-ECL-0014	E000031	RODRIGUEZ ORTIZ JOSE ARMANDO	008	DEPTO DE RECURSOS MATERIALES	1.2.4.2.9	OTRO MOBILIARIO Y EQUIPO EDUCACIONAL Y RECREATIVO	1.2.6.3.2.9	31 DIC 2006	FACTURA	          7,877.50	              5.00	              0.00	N	_x000D_
0000896	5290-0000896	31 DIC 2006	CPU PENTIUM 4 A 2.0GHZ ALASKA 1	ALASKA	SIN MODELO	SIN DATOS	ITSRLL-ECL-0015	E000031	RODRIGUEZ ORTIZ JOSE ARMANDO	008	DEPTO DE RECURSOS MATERIALES	1.2.4.2.9	OTRO MOBILIARIO Y EQUIPO EDUCACIONAL Y RECREATIVO	1.2.6.3.2.9	31 DIC 2006	FACTURA	          7,877.50	              5.00	              0.00	N	_x000D_
0000897	5290-0000897	31 DIC 2006	CPU PENTIUM 4 A 2.0GHZ ALASKA 1	ALASKA	SIN MODELO	SIN DATOS	ITSRLL-ECL-0016	E000031	RODRIGUEZ ORTIZ JOSE ARMANDO	008	DEPTO DE RECURSOS MATERIALES	1.2.4.2.9	OTRO MOBILIARIO Y EQUIPO EDUCACIONAL Y RECREATIVO	1.2.6.3.2.9	31 DIC 2006	FACTURA	          7,877.50	              5.00	              0.00	N	_x000D_
0000898	5290-0000898	31 DIC 2006	CPU PENTIUM 4 A 2.0GHZ ALASKA 1	ALASKA	SIN MODELO	SIN DATOS	ITSRLL-ECL-0017	E000031	RODRIGUEZ ORTIZ JOSE ARMANDO	008	DEPTO DE RECURSOS MATERIALES	1.2.4.2.9	OTRO MOBILIARIO Y EQUIPO EDUCACIONAL Y RECREATIVO	1.2.6.3.2.9	31 DIC 2006	FACTURA	          7,877.50	              5.00	              0.00	N	_x000D_
0000899	5290-0000899	31 DIC 2006	CPU PENTIUM 4 A 2.0GHZ ALASKA 1	ALASKA	SIN MODELO	SIN DATOS	ITSRLL-ECL-0018	E000031	RODRIGUEZ ORTIZ JOSE ARMANDO	008	DEPTO DE RECURSOS MATERIALES	1.2.4.2.9	OTRO MOBILIARIO Y EQUIPO EDUCACIONAL Y RECREATIVO	1.2.6.3.2.9	31 DIC 2006	FACTURA	          7,877.50	              5.00	              0.00	N	_x000D_
0000900	5290-0000900	31 DIC 2006	CPU PENTIUM 4 A 2.0GHZ ALASKA 1	ALASKA	SIN MODELO	SIN DATOS	ITSRLL-ECL-0019	E000031	RODRIGUEZ ORTIZ JOSE ARMANDO	008	DEPTO DE RECURSOS MATERIALES	1.2.4.2.9	OTRO MOBILIARIO Y EQUIPO EDUCACIONAL Y RECREATIVO	1.2.6.3.2.9	31 DIC 2006	FACTURA	          7,877.50	              5.00	              0.00	N	_x000D_
0000901	5290-0000901	31 DIC 2006	CPU PENTIUM 4 A 2.0GHZ ALASKA 1	ALASKA	SIN MODELO	SIN DATOS	ITSRLL-ECL-0020	E000031	RODRIGUEZ ORTIZ JOSE ARMANDO	008	DEPTO DE RECURSOS MATERIALES	1.2.4.2.9	OTRO MOBILIARIO Y EQUIPO EDUCACIONAL Y RECREATIVO	1.2.6.3.2.9	31 DIC 2006	FACTURA	          7,877.50	              5.00	              0.00	N	_x000D_
0000902	5290-0000902	31 DIC 2006	CPU PENTIUM 4 A 2.0GHZ ALASKA 1	ALASKA	SIN MODELO	SIN DATOS	ITSRLL-ECL-0021	E000031	RODRIGUEZ ORTIZ JOSE ARMANDO	008	DEPTO DE RECURSOS MATERIALES	1.2.4.2.9	OTRO MOBILIARIO Y EQUIPO EDUCACIONAL Y RECREATIVO	1.2.6.3.2.9	31 DIC 2006	FACTURA	          7,877.50	              5.00	              0.00	N	_x000D_
0000903	5290-0000903	31 DIC 2006	CPU PENTIUM 4 A 2.0GHZ ALASKA 1	ALASKA	SIN MODELO	SIN DATOS	ITSRLL-ECL-0022	E000031	RODRIGUEZ ORTIZ JOSE ARMANDO	008	DEPTO DE RECURSOS MATERIALES	1.2.4.2.9	OTRO MOBILIARIO Y EQUIPO EDUCACIONAL Y RECREATIVO	1.2.6.3.2.9	31 DIC 2006	FACTURA	          7,877.50	              5.00	              0.00	N	_x000D_
0000904	5290-0000904	31 DIC 2006	CPU PENTIUM 4 A 2.0GHZ ALASKA 1	ALASKA	SIN MODELO	SIN DATOS	ITSRLL-ECL-0023	E000031	RODRIGUEZ ORTIZ JOSE ARMANDO	008	DEPTO DE RECURSOS MATERIALES	1.2.4.2.9	OTRO MOBILIARIO Y EQUIPO EDUCACIONAL Y RECREATIVO	1.2.6.3.2.9	31 DIC 2006	FACTURA	          7,877.50	              5.00	              0.00	N	_x000D_
0000905	5290-0000905	31 DIC 2006	CPU PENTIUM 4 A 2.0GHZ ALASKA 1	ALASKA	SIN MODELO	SIN DATOS	ITSRLL-ECL-0024	E000031	RODRIGUEZ ORTIZ JOSE ARMANDO	008	DEPTO DE RECURSOS MATERIALES	1.2.4.2.9	OTRO MOBILIARIO Y EQUIPO EDUCACIONAL Y RECREATIVO	1.2.6.3.2.9	31 DIC 2006	FACTURA	          7,877.50	              5.00	              0.00	N	_x000D_
0000906	5290-0000906	31 DIC 2006	CPU PENTIUM 4 A 2.0GHZ ALASKA 1	ALASKA	SIN MODELO	SIN DATOS	ITSRLL-ECL-0025	E000031	RODRIGUEZ ORTIZ JOSE ARMANDO	008	DEPTO DE RECURSOS MATERIALES	1.2.4.2.9	OTRO MOBILIARIO Y EQUIPO EDUCACIONAL Y RECREATIVO	1.2.6.3.2.9	31 DIC 2006	FACTURA	          7,877.50	              5.00	              0.00	N	_x000D_
0000907	5290-0000907	31 DIC 2006	CPU PENTIUM 4 A 2.0GHZ ALASKA 1	ALASKA	SIN MODELO	SIN DATOS	ITSRLL-ECL-0026	E000031	RODRIGUEZ ORTIZ JOSE ARMANDO	008	DEPTO DE RECURSOS MATERIALES	1.2.4.2.9	OTRO MOBILIARIO Y EQUIPO EDUCACIONAL Y RECREATIVO	1.2.6.3.2.9	31 DIC 2006	FACTURA	          7,877.50	              5.00	              0.00	N	_x000D_
0000908	5290-0000908	31 DIC 2006	CPU PENTIUM 4 A 2.0GHZ ALASKA 1	ALASKA	SIN MODELO	SIN DATOS	ITSRLL-ECL-0027	E000031	RODRIGUEZ ORTIZ JOSE ARMANDO	008	DEPTO DE RECURSOS MATERIALES	1.2.4.2.9	OTRO MOBILIARIO Y EQUIPO EDUCACIONAL Y RECREATIVO	1.2.6.3.2.9	31 DIC 2006	FACTURA	          7,877.50	              5.00	              0.00	N	_x000D_
0000909	5290-0000909	31 DIC 2006	CPU PENTIUM 4 A 2.0GHZ ALASKA 1	ALASKA	SIN MODELO	SIN DATOS	ITSRLL-ECL-0028	E000031	RODRIGUEZ ORTIZ JOSE ARMANDO	008	DEPTO DE RECURSOS MATERIALES	1.2.4.2.9	OTRO MOBILIARIO Y EQUIPO EDUCACIONAL Y RECREATIVO	1.2.6.3.2.9	31 DIC 2006	FACTURA	          7,877.50	              5.00	              0.00	N	_x000D_
0000910	5290-0000910	31 DIC 2006	CPU PENTIUM 4 A 2.0GHZ ALASKA 1	ALASKA	SIN MODELO	SIN DATOS	ITSRLL-ECL-0029	E000031	RODRIGUEZ ORTIZ JOSE ARMANDO	008	DEPTO DE RECURSOS MATERIALES	1.2.4.2.9	OTRO MOBILIARIO Y EQUIPO EDUCACIONAL Y RECREATIVO	1.2.6.3.2.9	31 DIC 2006	FACTURA	          7,877.50	              5.00	              0.00	N	_x000D_
0000911	5290-0000911	31 DIC 2006	CPU PENTIUM 4 A 2.0GHZ ALASKA 1	ALASKA	SIN MODELO	SIN DATOS	ITSRLL-ECL-0030	E000031	RODRIGUEZ ORTIZ JOSE ARMANDO	008	DEPTO DE RECURSOS MATERIALES	1.2.4.2.9	OTRO MOBILIARIO Y EQUIPO EDUCACIONAL Y RECREATIVO	1.2.6.3.2.9	31 DIC 2006	FACTURA	          7,877.50	              5.00	              0.00	N	_x000D_
0000912	5290-0000912	31 DIC 2006	CPU PENTIUM 4 A 2.0GHZ ALASKA 1	ALASKA	SIN MODELO	SIN DATOS	ITSRLL-ECL-0031	E000031	RODRIGUEZ ORTIZ JOSE ARMANDO	008	DEPTO DE RECURSOS MATERIALES	1.2.4.2.9	OTRO MOBILIARIO Y EQUIPO EDUCACIONAL Y RECREATIVO	1.2.6.3.2.9	31 DIC 2006	FACTURA	          7,877.50	              5.00	              0.00	N	_x000D_
0000913	5290-0000913	31 DIC 2006	CPU PENTIUM 4 A 2.0GHZ ALASKA 1	ALASKA	SIN MODELO	SIN DATOS	ITSRLL-ECL-0032	E000031	RODRIGUEZ ORTIZ JOSE ARMANDO	008	DEPTO DE RECURSOS MATERIALES	1.2.4.2.9	OTRO MOBILIARIO Y EQUIPO EDUCACIONAL Y RECREATIVO	1.2.6.3.2.9	31 DIC 2006	FACTURA	          7,877.50	              5.00	              0.00	N	_x000D_
0000914	5290-0000914	31 DIC 2006	CPU PENTIUM 4 A 2.0GHZ ALASKA 1	ALASKA	SIN MODELO	SIN DATOS	ITSRLL-ECL-0033	E000031	RODRIGUEZ ORTIZ JOSE ARMANDO	008	DEPTO DE RECURSOS MATERIALES	1.2.4.2.9	OTRO MOBILIARIO Y EQUIPO EDUCACIONAL Y RECREATIVO	1.2.6.3.2.9	31 DIC 2006	FACTURA	          7,877.50	              5.00	              0.00	N	_x000D_
0000915	5290-0000915	31 DIC 2006	CPU PENTIUM 4 A 2.0GHZ ALASKA 1	ALASKA	SIN MODELO	SIN DATOS	ITSRLL-ECL-0034	E000031	RODRIGUEZ ORTIZ JOSE ARMANDO	008	DEPTO DE RECURSOS MATERIALES	1.2.4.2.9	OTRO MOBILIARIO Y EQUIPO EDUCACIONAL Y RECREATIVO	1.2.6.3.2.9	31 DIC 2006	FACTURA	          7,877.50	              5.00	              0.00	N	_x000D_
0000916	5290-0000916	31 DIC 2006	CPU PENTIUM 4 A 2.0GHZ ALASKA 1	ALASKA	SIN MODELO	SIN DATOS	ITSRLL-ECL-0035	E000031	RODRIGUEZ ORTIZ JOSE ARMANDO	008	DEPTO DE RECURSOS MATERIALES	1.2.4.2.9	OTRO MOBILIARIO Y EQUIPO EDUCACIONAL Y RECREATIVO	1.2.6.3.2.9	31 DIC 2006	FACTURA	          7,877.50	              5.00	              0.00	N	_x000D_
0000917	5290-0000917	31 DIC 2006	CPU PENTIUM 4 A 2.0GHZ ALASKA 1	ALASKA	SIN MODELO	SIN DATOS	ITSRLL-ECL-0036	E000031	RODRIGUEZ ORTIZ JOSE ARMANDO	008	DEPTO DE RECURSOS MATERIALES	1.2.4.2.9	OTRO MOBILIARIO Y EQUIPO EDUCACIONAL Y RECREATIVO	1.2.6.3.2.9	31 DIC 2006	FACTURA	          7,877.50	              5.00	              0.00	N	_x000D_
0000918	5290-0000918	31 DIC 2006	CPU PENTIUM 4 A 2.0GHZ ALASKA 1	ALASKA	SIN MODELO	SIN DATOS	ITSRLL-ECL-0037	E000031	RODRIGUEZ ORTIZ JOSE ARMANDO	008	DEPTO DE RECURSOS MATERIALES	1.2.4.2.9	OTRO MOBILIARIO Y EQUIPO EDUCACIONAL Y RECREATIVO	1.2.6.3.2.9	31 DIC 2006	FACTURA	          7,877.50	              5.00	              0.00	N	_x000D_
0000919	5290-0000919	31 DIC 2006	CPU PENTIUM 4 A 2.0GHZ ALASKA 1	ALASKA	SIN MODELO	SIN DATOS	ITSRLL-ECL-0038	E000031	RODRIGUEZ ORTIZ JOSE ARMANDO	008	DEPTO DE RECURSOS MATERIALES	1.2.4.2.9	OTRO MOBILIARIO Y EQUIPO EDUCACIONAL Y RECREATIVO	1.2.6.3.2.9	31 DIC 2006	FACTURA	          7,877.50	              5.00	              0.00	N	_x000D_
0000920	5290-0000920	31 DIC 2006	CPU PENTIUM 4 A 2.0GHZ ALASKA 1	ALASKA	SIN MODELO	SIN DATOS	ITSRLL-ECL-0039	E000031	RODRIGUEZ ORTIZ JOSE ARMANDO	008	DEPTO DE RECURSOS MATERIALES	1.2.4.2.9	OTRO MOBILIARIO Y EQUIPO EDUCACIONAL Y RECREATIVO	1.2.6.3.2.9	31 DIC 2006	FACTURA	          7,877.50	              5.00	              0.00	N	_x000D_
0000921	5290-0000921	31 DIC 2006	CPU PENTIUM 4 A 2.0GHZ ALASKA 1	ALASKA	SIN MODELO	SIN DATOS	ITSRLL-ECL-0040	E000031	RODRIGUEZ ORTIZ JOSE ARMANDO	008	DEPTO DE RECURSOS MATERIALES	1.2.4.2.9	OTRO MOBILIARIO Y EQUIPO EDUCACIONAL Y RECREATIVO	1.2.6.3.2.9	31 DIC 2006	FACTURA	          7,877.50	              5.00	              0.00	N	_x000D_
0000922	5290-0000922	31 DIC 2006	CPU PENTIUM 4 A 2.0GHZ ALASKA 1	ALASKA	SIN MODELO	SIN DATOS	ITSRLL-ECL-0041	E000031	RODRIGUEZ ORTIZ JOSE ARMANDO	008	DEPTO DE RECURSOS MATERIALES	1.2.4.2.9	OTRO MOBILIARIO Y EQUIPO EDUCACIONAL Y RECREATIVO	1.2.6.3.2.9	31 DIC 2006	FACTURA	          7,877.50	              5.00	              0.00	N	_x000D_
0000923	5290-0000923	31 DIC 2006	CPU PENTIUM 4 A 2.0GHZ ALASKA 1	ALASKA	SIN MODELO	SIN DATOS	ITSRLL-ECL-0042	E000031	RODRIGUEZ ORTIZ JOSE ARMANDO	008	DEPTO DE RECURSOS MATERIALES	1.2.4.2.9	OTRO MOBILIARIO Y EQUIPO EDUCACIONAL Y RECREATIVO	1.2.6.3.2.9	31 DIC 2006	FACTURA	          7,877.50	              5.00	              0.00	N	_x000D_
0000924	5290-0000924	31 DIC 2006	CBL2 T1 1	SM	SIN MODELO	SIN DATOS	ITSRLL-ECL-0213	E000031	RODRIGUEZ ORTIZ JOSE ARMANDO	008	DEPTO DE RECURSOS MATERIALES	1.2.4.2.9	OTRO MOBILIARIO Y EQUIPO EDUCACIONAL Y RECREATIVO	1.2.6.3.2.9	31 DIC 2006	FACTURA	              0.00	              5.00	              0.00	N	_x000D_
0000925	5290-0000925	31 DIC 2006	CBL2 T1 1	SM	SIN MODELO	SIN DATOS	ITSRLL-ECL-0214	E000031	RODRIGUEZ ORTIZ JOSE ARMANDO	008	DEPTO DE RECURSOS MATERIALES	1.2.4.2.9	OTRO MOBILIARIO Y EQUIPO EDUCACIONAL Y RECREATIVO	1.2.6.3.2.9	31 DIC 2006	FACTURA	          4,376.72	              5.00	              0.00	N	_x000D_
0000926	5290-0000926	31 DIC 2006	CBR T1 1	SM	SIN MODELO	SIN DATOS	ITSRLL-ECL-0215	E000031	RODRIGUEZ ORTIZ JOSE ARMANDO	008	DEPTO DE RECURSOS MATERIALES	1.2.4.2.9	OTRO MOBILIARIO Y EQUIPO EDUCACIONAL Y RECREATIVO	1.2.6.3.2.9	31 DIC 2006	FACTURA	              0.00	              5.00	              0.00	N	_x000D_
0000927	5290-0000927	31 DIC 2006	CBR T1 1	SM	SIN MODELO	SIN DATOS	ITSRLL-ECL-0216	E000031	RODRIGUEZ ORTIZ JOSE ARMANDO	008	DEPTO DE RECURSOS MATERIALES	1.2.4.2.9	OTRO MOBILIARIO Y EQUIPO EDUCACIONAL Y RECREATIVO	1.2.6.3.2.9	31 DIC 2006	FACTURA	          2,456.06	              5.00	              0.00	N	_x000D_
0000928	5290-0000928	31 DIC 2006	CARGADOR AA/AAA RAPIDO 1	SM	SIN MODELO	SIN DATOS	ITSRLL-ECL-0217	E000031	RODRIGUEZ ORTIZ JOSE ARMANDO	008	DEPTO DE RECURSOS MATERIALES	1.2.4.2.9	OTRO MOBILIARIO Y EQUIPO EDUCACIONAL Y RECREATIVO	1.2.6.3.2.9	31 DIC 2006	FACTURA	            529.00	              5.00	              0.00	N	_x000D_
0000929	5290-0000929	31 DIC 2006	MESA DE LAVADO UNA TARJA 1	SM	SIN MODELO	SIN DATOS	ITSRLL-ECL-0218	E000031	RODRIGUEZ ORTIZ JOSE ARMANDO	008	DEPTO DE RECURSOS MATERIALES	1.2.4.2.9	OTRO MOBILIARIO Y EQUIPO EDUCACIONAL Y RECREATIVO	1.2.6.3.2.9	31 DIC 2006	FACTURA	          2,961.25	              5.00	              0.00	N	_x000D_
0000930	5290-0000930	31 DIC 2006	MESA DE LAVADO UNA TARJA 1	SM	SIN MODELO	SIN DATOS	ITSRLL-ECL-0219	E000031	RODRIGUEZ ORTIZ JOSE ARMANDO	008	DEPTO DE RECURSOS MATERIALES	1.2.4.2.9	OTRO MOBILIARIO Y EQUIPO EDUCACIONAL Y RECREATIVO	1.2.6.3.2.9	31 DIC 2006	FACTURA	          2,961.25	              5.00	              0.00	N	_x000D_
0000931	5290-0000931	31 DIC 2006	MESA DE LAVADO UNA TARJA 1	SM	SIN MODELO	SIN DATOS	ITSRLL-ECL-0220	E000031	RODRIGUEZ ORTIZ JOSE ARMANDO	008	DEPTO DE RECURSOS MATERIALES	1.2.4.2.9	OTRO MOBILIARIO Y EQUIPO EDUCACIONAL Y RECREATIVO	1.2.6.3.2.9	31 DIC 2006	FACTURA	          2,961.25	              5.00	              0.00	N	_x000D_
0000932	5290-0000932	31 DIC 2006	BANCO PARA SENTARSE 1	SM	SIN MODELO	SIN DATOS	ITSRLL-ECL-0221	E000031	RODRIGUEZ ORTIZ JOSE ARMANDO	008	DEPTO DE RECURSOS MATERIALES	1.2.4.2.9	OTRO MOBILIARIO Y EQUIPO EDUCACIONAL Y RECREATIVO	1.2.6.3.2.9	31 DIC 2006	FACTURA	            155.25	              5.00	              0.00	N	_x000D_
0000933	5290-0000933	31 DIC 2006	BANCO PARA SENTARSE 1	SM	SIN MODELO	SIN DATOS	ITSRLL-ECL-0222	E000031	RODRIGUEZ ORTIZ JOSE ARMANDO	008	DEPTO DE RECURSOS MATERIALES	1.2.4.2.9	OTRO MOBILIARIO Y EQUIPO EDUCACIONAL Y RECREATIVO	1.2.6.3.2.9	31 DIC 2006	FACTURA	            155.25	              5.00	              0.00	N	_x000D_
0000934	5290-0000934	31 DIC 2006	BANCO PARA SENTARSE 1	SM	SIN MODELO	SIN DATOS	ITSRLL-ECL-0223	E000031	RODRIGUEZ ORTIZ JOSE ARMANDO	008	DEPTO DE RECURSOS MATERIALES	1.2.4.2.9	OTRO MOBILIARIO Y EQUIPO EDUCACIONAL Y RECREATIVO	1.2.6.3.2.9	31 DIC 2006	FACTURA	            155.25	              5.00	              0.00	N	_x000D_
0000935	5290-0000935	31 DIC 2006	BANCO PARA SENTARSE 1	SM	SIN MODELO	SIN DATOS	ITSRLL-ECL-0224	E000031	RODRIGUEZ ORTIZ JOSE ARMANDO	008	DEPTO DE RECURSOS MATERIALES	1.2.4.2.9	OTRO MOBILIARIO Y EQUIPO EDUCACIONAL Y RECREATIVO	1.2.6.3.2.9	31 DIC 2006	FACTURA	            155.25	              5.00	              0.00	N	_x000D_
0000936	5290-0000936	31 DIC 2006	BANCO PARA SENTARSE 1	SM	SIN MODELO	SIN DATOS	ITSRLL-ECL-0225	E000031	RODRIGUEZ ORTIZ JOSE ARMANDO	008	DEPTO DE RECURSOS MATERIALES	1.2.4.2.9	OTRO MOBILIARIO Y EQUIPO EDUCACIONAL Y RECREATIVO	1.2.6.3.2.9	31 DIC 2006	FACTURA	            155.25	              5.00	              0.00	N	_x000D_
0000937	5290-0000937	31 DIC 2006	BANCO PARA SENTARSE 1	SM	SIN MODELO	SIN DATOS	ITSRLL-ECL-0226	E000031	RODRIGUEZ ORTIZ JOSE ARMANDO	008	DEPTO DE RECURSOS MATERIALES	1.2.4.2.9	OTRO MOBILIARIO Y EQUIPO EDUCACIONAL Y RECREATIVO	1.2.6.3.2.9	31 DIC 2006	FACTURA	            155.25	              5.00	              0.00	N	_x000D_
0000938	5290-0000938	31 DIC 2006	BANCO PARA SENTARSE 1	SM	SIN MODELO	SIN DATOS	ITSRLL-ECL-0227	E000031	RODRIGUEZ ORTIZ JOSE ARMANDO	008	DEPTO DE RECURSOS MATERIALES	1.2.4.2.9	OTRO MOBILIARIO Y EQUIPO EDUCACIONAL Y RECREATIVO	1.2.6.3.2.9	31 DIC 2006	FACTURA	            155.25	              5.00	              0.00	N	_x000D_
0000939	5290-0000939	31 DIC 2006	BANCO PARA SENTARSE 1	SM	SIN MODELO	SIN DATOS	ITSRLL-ECL-0228	E000031	RODRIGUEZ ORTIZ JOSE ARMANDO	008	DEPTO DE RECURSOS MATERIALES	1.2.4.2.9	OTRO MOBILIARIO Y EQUIPO EDUCACIONAL Y RECREATIVO	1.2.6.3.2.9	31 DIC 2006	FACTURA	            155.25	              5.00	              0.00	N	_x000D_
0000940	5290-0000940	31 DIC 2006	BANCO PARA SENTARSE 1	SM	SIN MODELO	SIN DATOS	ITSRLL-ECL-0229	E000031	RODRIGUEZ ORTIZ JOSE ARMANDO	008	DEPTO DE RECURSOS MATERIALES	1.2.4.2.9	OTRO MOBILIARIO Y EQUIPO EDUCACIONAL Y RECREATIVO	1.2.6.3.2.9	31 DIC 2006	FACTURA	            155.25	              5.00	              0.00	N	_x000D_
0000941	5290-0000941	31 DIC 2006	BANCO PARA SENTARSE 1	SM	SIN MODELO	SIN DATOS	ITSRLL-ECL-0230	E000031	RODRIGUEZ ORTIZ JOSE ARMANDO	008	DEPTO DE RECURSOS MATERIALES	1.2.4.2.9	OTRO MOBILIARIO Y EQUIPO EDUCACIONAL Y RECREATIVO	1.2.6.3.2.9	31 DIC 2006	FACTURA	            155.25	              5.00	              0.00	N	_x000D_
0000942	5290-0000942	31 DIC 2006	BANCO PARA SENTARSE 1	SM	SIN MODELO	SIN DATOS	ITSRLL-ECL-0231	E000031	RODRIGUEZ ORTIZ JOSE ARMANDO	008	DEPTO DE RECURSOS MATERIALES	1.2.4.2.9	OTRO MOBILIARIO Y EQUIPO EDUCACIONAL Y RECREATIVO	1.2.6.3.2.9	31 DIC 2006	FACTURA	            155.25	              5.00	              0.00	N	_x000D_
0000943	5290-0000943	31 DIC 2006	BANCO PARA SENTARSE 1	SM	SIN MODELO	SIN DATOS	ITSRLL-ECL-0232	E000031	RODRIGUEZ ORTIZ JOSE ARMANDO	008	DEPTO DE RECURSOS MATERIALES	1.2.4.2.9	OTRO MOBILIARIO Y EQUIPO EDUCACIONAL Y RECREATIVO	1.2.6.3.2.9	31 DIC 2006	FACTURA	            155.25	              5.00	              0.00	N	_x000D_
0000944	5290-0000944	31 DIC 2006	BANCO PARA SENTARSE 1	SM	SIN MODELO	SIN DATOS	ITSRLL-ECL-0233	E000031	RODRIGUEZ ORTIZ JOSE ARMANDO	008	DEPTO DE RECURSOS MATERIALES	1.2.4.2.9	OTRO MOBILIARIO Y EQUIPO EDUCACIONAL Y RECREATIVO	1.2.6.3.2.9	31 DIC 2006	FACTURA	            155.25	              5.00	              0.00	N	_x000D_
0000945	5290-0000945	31 DIC 2006	BANCO PARA SENTARSE 1	SM	SIN MODELO	SIN DATOS	ITSRLL-ECL-0234	E000031	RODRIGUEZ ORTIZ JOSE ARMANDO	008	DEPTO DE RECURSOS MATERIALES	1.2.4.2.9	OTRO MOBILIARIO Y EQUIPO EDUCACIONAL Y RECREATIVO	1.2.6.3.2.9	31 DIC 2006	FACTURA	            155.25	              5.00	              0.00	N	_x000D_
0000946	5290-0000946	31 DIC 2006	BANCO PARA SENTARSE 1	SM	SIN MODELO	SIN DATOS	ITSRLL-ECL-0235	E000031	RODRIGUEZ ORTIZ JOSE ARMANDO	008	DEPTO DE RECURSOS MATERIALES	1.2.4.2.9	OTRO MOBILIARIO Y EQUIPO EDUCACIONAL Y RECREATIVO	1.2.6.3.2.9	31 DIC 2006	FACTURA	            155.25	              5.00	              0.00	N	_x000D_
0000947	5290-0000947	31 DIC 2006	BANCO PARA SENTARSE 1	SM	SIN MODELO	SIN DATOS	ITSRLL-ECL-0236	E000031	RODRIGUEZ ORTIZ JOSE ARMANDO	008	DEPTO DE RECURSOS MATERIALES	1.2.4.2.9	OTRO MOBILIARIO Y EQUIPO EDUCACIONAL Y RECREATIVO	1.2.6.3.2.9	31 DIC 2006	FACTURA	            155.25	              5.00	              0.00	N	_x000D_
0000948	5290-0000948	31 DIC 2006	BANCO PARA SENTARSE 1	SM	SIN MODELO	SIN DATOS	ITSRLL-ECL-0237	E000031	RODRIGUEZ ORTIZ JOSE ARMANDO	008	DEPTO DE RECURSOS MATERIALES	1.2.4.2.9	OTRO MOBILIARIO Y EQUIPO EDUCACIONAL Y RECREATIVO	1.2.6.3.2.9	31 DIC 2006	FACTURA	            155.25	              5.00	              0.00	N	_x000D_
0000949	5290-0000949	31 DIC 2006	BANCO PARA SENTARSE 1	SM	SIN MODELO	SIN DATOS	ITSRLL-ECL-0238	E000031	RODRIGUEZ ORTIZ JOSE ARMANDO	008	DEPTO DE RECURSOS MATERIALES	1.2.4.2.9	OTRO MOBILIARIO Y EQUIPO EDUCACIONAL Y RECREATIVO	1.2.6.3.2.9	31 DIC 2006	FACTURA	            155.25	              5.00	              0.00	N	_x000D_
0000950	5290-0000950	31 DIC 2006	BANCO PARA SENTARSE 1	SM	SIN MODELO	SIN DATOS	ITSRLL-ECL-0239	E000031	RODRIGUEZ ORTIZ JOSE ARMANDO	008	DEPTO DE RECURSOS MATERIALES	1.2.4.2.9	OTRO MOBILIARIO Y EQUIPO EDUCACIONAL Y RECREATIVO	1.2.6.3.2.9	31 DIC 2006	FACTURA	            155.25	              5.00	              0.00	N	_x000D_
0000951	5290-0000951	31 DIC 2006	BANCO PARA SENTARSE 1	SM	SIN MODELO	SIN DATOS	ITSRLL-ECL-0240	E000031	RODRIGUEZ ORTIZ JOSE ARMANDO	008	DEPTO DE RECURSOS MATERIALES	1.2.4.2.9	OTRO MOBILIARIO Y EQUIPO EDUCACIONAL Y RECREATIVO	1.2.6.3.2.9	31 DIC 2006	FACTURA	            155.25	              5.00	              0.00	N	_x000D_
0000952	5290-0000952	31 DIC 2006	BANCO PARA SENTARSE 1	SM	SIN MODELO	SIN DATOS	ITSRLL-ECL-0241	E000031	RODRIGUEZ ORTIZ JOSE ARMANDO	008	DEPTO DE RECURSOS MATERIALES	1.2.4.2.9	OTRO MOBILIARIO Y EQUIPO EDUCACIONAL Y RECREATIVO	1.2.6.3.2.9	31 DIC 2006	FACTURA	            155.25	              5.00	              0.00	N	_x000D_
0000953	5290-0000953	31 DIC 2006	BANCO PARA SENTARSE 1	SM	SIN MODELO	SIN DATOS	ITSRLL-ECL-0242	E000031	RODRIGUEZ ORTIZ JOSE ARMANDO	008	DEPTO DE RECURSOS MATERIALES	1.2.4.2.9	OTRO MOBILIARIO Y EQUIPO EDUCACIONAL Y RECREATIVO	1.2.6.3.2.9	31 DIC 2006	FACTURA	            155.25	              5.00	              0.00	N	_x000D_
0000954	5290-0000954	31 DIC 2006	BANCO PARA SENTARSE 1	SM	SIN MODELO	SIN DATOS	ITSRLL-ECL-0243	E000031	RODRIGUEZ ORTIZ JOSE ARMANDO	008	DEPTO DE RECURSOS MATERIALES	1.2.4.2.9	OTRO MOBILIARIO Y EQUIPO EDUCACIONAL Y RECREATIVO	1.2.6.3.2.9	31 DIC 2006	FACTURA	            155.25	              5.00	              0.00	N	_x000D_
0000955	5290-0000955	31 DIC 2006	BANCO PARA SENTARSE 1	SM	SIN MODELO	SIN DATOS	ITSRLL-ECL-0244	E000031	RODRIGUEZ ORTIZ JOSE ARMANDO	008	DEPTO DE RECURSOS MATERIALES	1.2.4.2.9	OTRO MOBILIARIO Y EQUIPO EDUCACIONAL Y RECREATIVO	1.2.6.3.2.9	31 DIC 2006	FACTURA	            155.25	              5.00	              0.00	N	_x000D_
0000956	5290-0000956	31 DIC 2006	BANCO PARA SENTARSE 1	SM	SIN MODELO	SIN DATOS	ITSRLL-ECL-0245	E000031	RODRIGUEZ ORTIZ JOSE ARMANDO	008	DEPTO DE RECURSOS MATERIALES	1.2.4.2.9	OTRO MOBILIARIO Y EQUIPO EDUCACIONAL Y RECREATIVO	1.2.6.3.2.9	31 DIC 2006	FACTURA	            155.25	              5.00	              0.00	N	_x000D_
0000957	5290-0000957	31 DIC 2006	BANCO PARA SENTARSE 1	SM	SIN MODELO	SIN DATOS	ITSRLL-ECL-0246	E000031	RODRIGUEZ ORTIZ JOSE ARMANDO	008	DEPTO DE RECURSOS MATERIALES	1.2.4.2.9	OTRO MOBILIARIO Y EQUIPO EDUCACIONAL Y RECREATIVO	1.2.6.3.2.9	31 DIC 2006	FACTURA	            155.25	              5.00	              0.00	N	_x000D_
0000958	5290-0000958	31 DIC 2006	BANCO PARA SENTARSE 1	SM	SIN MODELO	SIN DATOS	ITSRLL-ECL-0247	E000031	RODRIGUEZ ORTIZ JOSE ARMANDO	008	DEPTO DE RECURSOS MATERIALES	1.2.4.2.9	OTRO MOBILIARIO Y EQUIPO EDUCACIONAL Y RECREATIVO	1.2.6.3.2.9	31 DIC 2006	FACTURA	            155.25	              5.00	              0.00	N	_x000D_
0000959	5290-0000959	31 DIC 2006	BANCO PARA SENTARSE 1	SM	SIN MODELO	SIN DATOS	ITSRLL-ECL-0248	E000031	RODRIGUEZ ORTIZ JOSE ARMANDO	008	DEPTO DE RECURSOS MATERIALES	1.2.4.2.9	OTRO MOBILIARIO Y EQUIPO EDUCACIONAL Y RECREATIVO	1.2.6.3.2.9	31 DIC 2006	FACTURA	            155.25	              5.00	              0.00	N	_x000D_
0000960	5290-0000960	31 DIC 2006	BANCO PARA SENTARSE 1	SM	SIN MODELO	SIN DATOS	ITSRLL-ECL-0249	E000031	RODRIGUEZ ORTIZ JOSE ARMANDO	008	DEPTO DE RECURSOS MATERIALES	1.2.4.2.9	OTRO MOBILIARIO Y EQUIPO EDUCACIONAL Y RECREATIVO	1.2.6.3.2.9	31 DIC 2006	FACTURA	            155.25	              5.00	              0.00	N	_x000D_
0000961	5290-0000961	31 DIC 2006	BANCO PARA SENTARSE 1	SM	SIN MODELO	SIN DATOS	ITSRLL-ECL-0250	E000031	RODRIGUEZ ORTIZ JOSE ARMANDO	008	DEPTO DE RECURSOS MATERIALES	1.2.4.2.9	OTRO MOBILIARIO Y EQUIPO EDUCACIONAL Y RECREATIVO	1.2.6.3.2.9	31 DIC 2006	FACTURA	            155.25	              5.00	              0.00	N	_x000D_
0000962	5290-0000962	31 DIC 2006	BANCO PARA SENTARSE 1	SM	SIN MODELO	SIN DATOS	ITSRLL-ECL-0251	E000031	RODRIGUEZ ORTIZ JOSE ARMANDO	008	DEPTO DE RECURSOS MATERIALES	1.2.4.2.9	OTRO MOBILIARIO Y EQUIPO EDUCACIONAL Y RECREATIVO	1.2.6.3.2.9	31 DIC 2006	FACTURA	            155.25	              5.00	              0.00	N	_x000D_
0000963	5290-0000963	31 DIC 2006	BANCO PARA SENTARSE 1	SM	SIN MODELO	SIN DATOS	ITSRLL-ECL-0252	E000031	RODRIGUEZ ORTIZ JOSE ARMANDO	008	DEPTO DE RECURSOS MATERIALES	1.2.4.2.9	OTRO MOBILIARIO Y EQUIPO EDUCACIONAL Y RECREATIVO	1.2.6.3.2.9	31 DIC 2006	FACTURA	            155.25	              5.00	              0.00	N	_x000D_
0000964	5290-0000964	31 DIC 2006	BANCO PARA SENTARSE 1	SM	SIN MODELO	SIN DATOS	ITSRLL-ECL-0253	E000031	RODRIGUEZ ORTIZ JOSE ARMANDO	008	DEPTO DE RECURSOS MATERIALES	1.2.4.2.9	OTRO MOBILIARIO Y EQUIPO EDUCACIONAL Y RECREATIVO	1.2.6.3.2.9	31 DIC 2006	FACTURA	            155.25	              5.00	              0.00	N	_x000D_
0000965	5290-0000965	31 DIC 2006	BANCO PARA SENTARSE 1	SM	SIN MODELO	SIN DATOS	ITSRLL-ECL-0254	E000031	RODRIGUEZ ORTIZ JOSE ARMANDO	008	DEPTO DE RECURSOS MATERIALES	1.2.4.2.9	OTRO MOBILIARIO Y EQUIPO EDUCACIONAL Y RECREATIVO	1.2.6.3.2.9	31 DIC 2006	FACTURA	            155.25	              5.00	              0.00	N	_x000D_
0000966	5290-0000966	31 DIC 2006	BANCO PARA SENTARSE 1	SM	SIN MODELO	SIN DATOS	ITSRLL-ECL-0255	E000031	RODRIGUEZ ORTIZ JOSE ARMANDO	008	DEPTO DE RECURSOS MATERIALES	1.2.4.2.9	OTRO MOBILIARIO Y EQUIPO EDUCACIONAL Y RECREATIVO	1.2.6.3.2.9	31 DIC 2006	FACTURA	            155.25	              5.00	              0.00	N	_x000D_
0000967	5290-0000967	31 DIC 2006	BANCO PARA SENTARSE 1	SM	SIN MODELO	SIN DATOS	ITSRLL-ECL-0256	E000031	RODRIGUEZ ORTIZ JOSE ARMANDO	008	DEPTO DE RECURSOS MATERIALES	1.2.4.2.9	OTRO MOBILIARIO Y EQUIPO EDUCACIONAL Y RECREATIVO	1.2.6.3.2.9	31 DIC 2006	FACTURA	            155.25	              5.00	              0.00	N	_x000D_
0000968	5290-0000968	31 DIC 2006	BANCO PARA SENTARSE 1	SM	SIN MODELO	SIN DATOS	ITSRLL-ECL-0257	E000031	RODRIGUEZ ORTIZ JOSE ARMANDO	008	DEPTO DE RECURSOS MATERIALES	1.2.4.2.9	OTRO MOBILIARIO Y EQUIPO EDUCACIONAL Y RECREATIVO	1.2.6.3.2.9	31 DIC 2006	FACTURA	            155.25	              5.00	              0.00	N	_x000D_
0000969	5290-0000969	31 DIC 2006	BANCO PARA SENTARSE 1	SM	SIN MODELO	SIN DATOS	ITSRLL-ECL-0258	E000031	RODRIGUEZ ORTIZ JOSE ARMANDO	008	DEPTO DE RECURSOS MATERIALES	1.2.4.2.9	OTRO MOBILIARIO Y EQUIPO EDUCACIONAL Y RECREATIVO	1.2.6.3.2.9	31 DIC 2006	FACTURA	            155.25	              5.00	              0.00	N	_x000D_
0000970	5290-0000970	31 DIC 2006	BANCO PARA SENTARSE 1	SM	SIN MODELO	SIN DATOS	ITSRLL-ECL-0259	E000031	RODRIGUEZ ORTIZ JOSE ARMANDO	008	DEPTO DE RECURSOS MATERIALES	1.2.4.2.9	OTRO MOBILIARIO Y EQUIPO EDUCACIONAL Y RECREATIVO	1.2.6.3.2.9	31 DIC 2006	FACTURA	            155.25	              5.00	              0.00	N	_x000D_
0000971	5290-0000971	31 DIC 2006	BANCO PARA SENTARSE 1	SM	SIN MODELO	SIN DATOS	ITSRLL-ECL-0260	E000031	RODRIGUEZ ORTIZ JOSE ARMANDO	008	DEPTO DE RECURSOS MATERIALES	1.2.4.2.9	OTRO MOBILIARIO Y EQUIPO EDUCACIONAL Y RECRE</t>
  </si>
  <si>
    <t>ATIVO</t>
  </si>
  <si>
    <t>5290-0000972</t>
  </si>
  <si>
    <t>BANCO PARA SENTARSE 1</t>
  </si>
  <si>
    <t>ITSRLL-ECL-0261</t>
  </si>
  <si>
    <t>5290-0000973</t>
  </si>
  <si>
    <t>ITSRLL-ECL-0262</t>
  </si>
  <si>
    <t>5290-0000974</t>
  </si>
  <si>
    <t>ITSRLL-ECL-0263</t>
  </si>
  <si>
    <t>5290-0000975</t>
  </si>
  <si>
    <t>ITSRLL-ECL-0264</t>
  </si>
  <si>
    <t>5290-0000976</t>
  </si>
  <si>
    <t>ITSRLL-ECL-0265</t>
  </si>
  <si>
    <t>5290-0000977</t>
  </si>
  <si>
    <t>ITSRLL-ECL-0266</t>
  </si>
  <si>
    <t>5290-0000978</t>
  </si>
  <si>
    <t>ITSRLL-ECL-0267</t>
  </si>
  <si>
    <t>5290-0000979</t>
  </si>
  <si>
    <t>ITSRLL-ECL-0268</t>
  </si>
  <si>
    <t>5290-0000980</t>
  </si>
  <si>
    <t>MUEBLE DE GUARDADO BAJO P/LABORATORIO 1</t>
  </si>
  <si>
    <t>ITSRLL-ECL-0269</t>
  </si>
  <si>
    <t>5290-0000981</t>
  </si>
  <si>
    <t>ITSRLL-ECL-0270</t>
  </si>
  <si>
    <t>5290-0000982</t>
  </si>
  <si>
    <t>ITSRLL-ECL-0271</t>
  </si>
  <si>
    <t>5290-0000983</t>
  </si>
  <si>
    <t>ITSRLL-ECL-0272</t>
  </si>
  <si>
    <t>5290-0000984</t>
  </si>
  <si>
    <t>ITSRLL-ECL-0273</t>
  </si>
  <si>
    <t>5290-0000985</t>
  </si>
  <si>
    <t>ITSRLL-ECL-0274</t>
  </si>
  <si>
    <t>5290-0000986</t>
  </si>
  <si>
    <t>ITSRLL-ECL-0275</t>
  </si>
  <si>
    <t>5290-0000987</t>
  </si>
  <si>
    <t>ITSRLL-ECL-0276</t>
  </si>
  <si>
    <t>5290-0000988</t>
  </si>
  <si>
    <t>MESA DE LAVADO UNA TARJA 1</t>
  </si>
  <si>
    <t>ITSRLL-ECL-0277</t>
  </si>
  <si>
    <t>5290-0000989</t>
  </si>
  <si>
    <t>ITSRLL-ECL-0278</t>
  </si>
  <si>
    <t>5290-0000990</t>
  </si>
  <si>
    <t>ITSRLL-ECL-0279</t>
  </si>
  <si>
    <t>5290-0000991</t>
  </si>
  <si>
    <t>MESA CENTRAL P/LABORATORIO 1</t>
  </si>
  <si>
    <t>ITSRLL-ECL-0280</t>
  </si>
  <si>
    <t>5290-0000992</t>
  </si>
  <si>
    <t>ITSRLL-ECL-0281</t>
  </si>
  <si>
    <t>5290-0000993</t>
  </si>
  <si>
    <t>ITSRLL-ECL-0282</t>
  </si>
  <si>
    <t>5290-0000994</t>
  </si>
  <si>
    <t>ITSRLL-ECL-0283</t>
  </si>
  <si>
    <t>5290-0000995</t>
  </si>
  <si>
    <t>ITSRLL-ECL-0284</t>
  </si>
  <si>
    <t>5290-0000996</t>
  </si>
  <si>
    <t>ITSRLL-ECL-0285</t>
  </si>
  <si>
    <t>5290-0000997</t>
  </si>
  <si>
    <t>DESECADORES DE 200MM DIAM ASA EN 1</t>
  </si>
  <si>
    <t>5290-0000998</t>
  </si>
  <si>
    <t>PAQUETE DE LABORATORIO POLIFUNCIONAL 1</t>
  </si>
  <si>
    <t>5290-0000999</t>
  </si>
  <si>
    <t>BALANZA GRANATARIA DE TRIPLE VIGA 1</t>
  </si>
  <si>
    <t>ITSRLL-ECL-0286</t>
  </si>
  <si>
    <t>5290-0001000</t>
  </si>
  <si>
    <t>ITSRLL-ECL-0287</t>
  </si>
  <si>
    <t>5290-0001001</t>
  </si>
  <si>
    <t>APARATO DE HOFFMAN 1</t>
  </si>
  <si>
    <t>5290-0001002</t>
  </si>
  <si>
    <t>JERINGA DEPASCAL DE VIDRIO CON BASE 1</t>
  </si>
  <si>
    <t>5290-0001003</t>
  </si>
  <si>
    <t>5290-0001004</t>
  </si>
  <si>
    <t>MICROSCOPIO MONUCULAR TIPO ESTUDIANTE 1</t>
  </si>
  <si>
    <t>ITSRLL-ECL-0288</t>
  </si>
  <si>
    <t>5290-0001005</t>
  </si>
  <si>
    <t>ITSRLL-ECL-0289</t>
  </si>
  <si>
    <t>5290-0001006</t>
  </si>
  <si>
    <t>ITSRLL-ECL-0290</t>
  </si>
  <si>
    <t>5290-0001007</t>
  </si>
  <si>
    <t>VASO COMUNICANTE VIDRIO BASE DE MADE 1</t>
  </si>
  <si>
    <t>5290-0001008</t>
  </si>
  <si>
    <t>5290-0001009</t>
  </si>
  <si>
    <t>CONJUNTO DE PRACTICAS BIOLOGIA TIPO 1</t>
  </si>
  <si>
    <t>5290-0001010</t>
  </si>
  <si>
    <t>5290-0001011</t>
  </si>
  <si>
    <t>5290-0001012</t>
  </si>
  <si>
    <t>CONJUNTO DE PRACTICAS DE QUIMICA 1</t>
  </si>
  <si>
    <t>5290-0001013</t>
  </si>
  <si>
    <t>5290-0001014</t>
  </si>
  <si>
    <t>5290-0001015</t>
  </si>
  <si>
    <t>CONJUNTO PRACTICA DE MECANICA 1</t>
  </si>
  <si>
    <t>ITSRLL-ECL-0291</t>
  </si>
  <si>
    <t>5290-0001016</t>
  </si>
  <si>
    <t>CONJUNTO DE PRACTICA DE OPTICA Y TERM 1</t>
  </si>
  <si>
    <t>ITSRLL-ECL-0292 Y 293</t>
  </si>
  <si>
    <t>5290-0001017</t>
  </si>
  <si>
    <t>VERNIER GRANDE DEMOSTRACIÓN MADERA</t>
  </si>
  <si>
    <t>5290-0001018</t>
  </si>
  <si>
    <t xml:space="preserve">CONJUNTO PARA PRACTICAS DE ELECTRICIDAD </t>
  </si>
  <si>
    <t>ITSRLL-ECL-0294</t>
  </si>
  <si>
    <t>5290-0001019</t>
  </si>
  <si>
    <t>KIT DE MOTOR DE GASOLINA</t>
  </si>
  <si>
    <t>ITSRLL-ECL-0295</t>
  </si>
  <si>
    <t>5290-0001020</t>
  </si>
  <si>
    <t>MODELO ANATOMICO DESARMABLE DEL TORS 1</t>
  </si>
  <si>
    <t>ITSRLL-ECL-0296</t>
  </si>
  <si>
    <t>5290-0001021</t>
  </si>
  <si>
    <t>BOMBA PORTATIL DE PRESIÓN Y VACÍO 1</t>
  </si>
  <si>
    <t>ITSRLL-ECL-0297</t>
  </si>
  <si>
    <t>5290-0001022</t>
  </si>
  <si>
    <t>KIT DE HERRAMIENTAS 1</t>
  </si>
  <si>
    <t>5290-0001023</t>
  </si>
  <si>
    <t>MUEBLE DE GUARDADO ALTO P/LABORAT 1</t>
  </si>
  <si>
    <t>ITSRLL-ECL-0298</t>
  </si>
  <si>
    <t>5290-0001024</t>
  </si>
  <si>
    <t>ITSRLL-ECL-0299</t>
  </si>
  <si>
    <t>5290-0001025</t>
  </si>
  <si>
    <t>ITSRLL-ECL-0300</t>
  </si>
  <si>
    <t>5290-0001026</t>
  </si>
  <si>
    <t>ITSRLL-ECL-0301</t>
  </si>
  <si>
    <t>5290-0001027</t>
  </si>
  <si>
    <t>ITSRLL-ECL-0302</t>
  </si>
  <si>
    <t>5290-0001028</t>
  </si>
  <si>
    <t>MESA DE PREPARACIÓN Y DEMOSTRACI 1</t>
  </si>
  <si>
    <t>ITSRLL-ECL-0303</t>
  </si>
  <si>
    <t>5290-0001029</t>
  </si>
  <si>
    <t>ESTUFA HORNOS Y CALORES HASTA 1800° 1</t>
  </si>
  <si>
    <t>ITSRLL-ECL-0304</t>
  </si>
  <si>
    <t>5290-0001030</t>
  </si>
  <si>
    <t>SIE PIPETA AUTOMATICA 1</t>
  </si>
  <si>
    <t>5290-0001031</t>
  </si>
  <si>
    <t>5290-0001032</t>
  </si>
  <si>
    <t>SIE PLACA PORC. 1</t>
  </si>
  <si>
    <t>SIE</t>
  </si>
  <si>
    <t>5290-0001033</t>
  </si>
  <si>
    <t>SIE DESECADOR VIDRIO 1</t>
  </si>
  <si>
    <t>5290-0001034</t>
  </si>
  <si>
    <t>MERCK BRAND 1</t>
  </si>
  <si>
    <t>5290-0001035</t>
  </si>
  <si>
    <t>SIE LICUADORA OSTERIZER 1</t>
  </si>
  <si>
    <t>ITSRLL-ECL-0305</t>
  </si>
  <si>
    <t>5290-0001036</t>
  </si>
  <si>
    <t>SHIMADZU BALANZA 1</t>
  </si>
  <si>
    <t>SHIMADZU</t>
  </si>
  <si>
    <t>ITSRLL-ECL-0306</t>
  </si>
  <si>
    <t>5290-0001037</t>
  </si>
  <si>
    <t>CONDUCTRONI MEDIDOR DE PH 1</t>
  </si>
  <si>
    <t>ITSRLL-ECL-0307</t>
  </si>
  <si>
    <t>5290-0001038</t>
  </si>
  <si>
    <t>SIE ESPECTOFOTOMETRO 1</t>
  </si>
  <si>
    <t>ITSRLL-ECL-0308</t>
  </si>
  <si>
    <t>5290-0001039</t>
  </si>
  <si>
    <t>IROSCOPE MICROSCOPIO 1</t>
  </si>
  <si>
    <t>IROSCOPE</t>
  </si>
  <si>
    <t>ITSRLL-ECL-0309</t>
  </si>
  <si>
    <t>5290-0001040</t>
  </si>
  <si>
    <t>SIE APARATO DE DESTILACION 1</t>
  </si>
  <si>
    <t>ITSRLL-ECL-0310</t>
  </si>
  <si>
    <t>5290-0001041</t>
  </si>
  <si>
    <t>SIE REFACTROMETRO ATAGO 1</t>
  </si>
  <si>
    <t>5290-0001042</t>
  </si>
  <si>
    <t>SIE PUNTA BLANCA 1</t>
  </si>
  <si>
    <t>5290-0001043</t>
  </si>
  <si>
    <t>RIOS ESTUFA DE CULTIVO 1</t>
  </si>
  <si>
    <t>RIOS</t>
  </si>
  <si>
    <t>ITSRLL-ECL-0311</t>
  </si>
  <si>
    <t>5290-0001044</t>
  </si>
  <si>
    <t>RIOS ROCHA BLANCO 2</t>
  </si>
  <si>
    <t>ITSRLL-ECL-0312</t>
  </si>
  <si>
    <t>5290-0001045</t>
  </si>
  <si>
    <t>ARSA MUFLA 1</t>
  </si>
  <si>
    <t>ITSRLL-ECL-0313</t>
  </si>
  <si>
    <t>5290-0001046</t>
  </si>
  <si>
    <t>FELI CONTADOR DE COLONIAS 1</t>
  </si>
  <si>
    <t>ITSRLL-ECL-0314</t>
  </si>
  <si>
    <t>5290-0001047</t>
  </si>
  <si>
    <t>ALL AMERICAN AUTOCLAVE 1</t>
  </si>
  <si>
    <t>ALL AMERICAN</t>
  </si>
  <si>
    <t>ITSRLL-ECL-0315</t>
  </si>
  <si>
    <t>5290-0001048</t>
  </si>
  <si>
    <t>3D ROBOT 9V FULLY 1</t>
  </si>
  <si>
    <t>ITSRLL-ECL-0316</t>
  </si>
  <si>
    <t>5290-0001049</t>
  </si>
  <si>
    <t>FISCHERTECHNIK ROBO 1</t>
  </si>
  <si>
    <t>FISCHERTECHNIK</t>
  </si>
  <si>
    <t>ITSRLL-ECL-0317</t>
  </si>
  <si>
    <t>5290-0001050</t>
  </si>
  <si>
    <t>FISCHERTECHNIK PNEUMATIC 1</t>
  </si>
  <si>
    <t>ITSRLL-ECL-0318</t>
  </si>
  <si>
    <t>5290-0001051</t>
  </si>
  <si>
    <t>ITSRLL-ECL-0319</t>
  </si>
  <si>
    <t>5290-0001052</t>
  </si>
  <si>
    <t>ITSRLL-ECL-0320</t>
  </si>
  <si>
    <t>5290-0001053</t>
  </si>
  <si>
    <t>FISCHERTECHNIK ACCU 2</t>
  </si>
  <si>
    <t>ITSRLL-ECL-0321</t>
  </si>
  <si>
    <t>5290-0001054</t>
  </si>
  <si>
    <t>SORTING BOX 8</t>
  </si>
  <si>
    <t>ITSRLL-ECL-0322</t>
  </si>
  <si>
    <t>5290-0001055</t>
  </si>
  <si>
    <t>BASE PLATE 2</t>
  </si>
  <si>
    <t>ITSRLL-ECL-0323</t>
  </si>
  <si>
    <t>5290-0001056</t>
  </si>
  <si>
    <t>PARRILLAS ELECTRICAS RIVAL PCT-01R 2</t>
  </si>
  <si>
    <t>ITSRLL-ECL-0324</t>
  </si>
  <si>
    <t>5290-0001057</t>
  </si>
  <si>
    <t>SHIMADZU BALANZA DIGITAL 620GR 1</t>
  </si>
  <si>
    <t>ITSRLL-ECL-0325</t>
  </si>
  <si>
    <t>5290-0001058</t>
  </si>
  <si>
    <t>RUGOCIEMTRO SJ-201P (4MN) 1</t>
  </si>
  <si>
    <t>5290-0001059</t>
  </si>
  <si>
    <t>CALIBRADOR DIGITAL 150MM/6" 5</t>
  </si>
  <si>
    <t>5290-0001060</t>
  </si>
  <si>
    <t>MICROMETRO DE EXTERIORES 0-25MM 1</t>
  </si>
  <si>
    <t>5290-0001061</t>
  </si>
  <si>
    <t>MICROMETRO DE EXTERIORES 25-50MM 2</t>
  </si>
  <si>
    <t>5290-0001062</t>
  </si>
  <si>
    <t>TRANSPORTADOR REDONDO 1</t>
  </si>
  <si>
    <t>5290-0001063</t>
  </si>
  <si>
    <t>TRANSPORTADOR RECTANGULAR 1</t>
  </si>
  <si>
    <t>5290-0001064</t>
  </si>
  <si>
    <t>MICROM DIG EXT 0-25MM/0-1" 1</t>
  </si>
  <si>
    <t>5290-0001065</t>
  </si>
  <si>
    <t>ESCCUADRA UNIVERSAL 300MM 12" 1</t>
  </si>
  <si>
    <t>5290-0001066</t>
  </si>
  <si>
    <t>CALIBRE ROSCAS 51H 0.4-7 MM 1</t>
  </si>
  <si>
    <t>5290-0001067</t>
  </si>
  <si>
    <t>INDEXED LINE 1</t>
  </si>
  <si>
    <t>5290-0001068</t>
  </si>
  <si>
    <t>FISHERTECHNIK INDUSTRY ROBOTS 1</t>
  </si>
  <si>
    <t>5290-0001069</t>
  </si>
  <si>
    <t>FISHERTECHNIK PROFI ECO POWER 1</t>
  </si>
  <si>
    <t>5290-0001070</t>
  </si>
  <si>
    <t>FISHERTECHNIK ROBO INETRFACE 2</t>
  </si>
  <si>
    <t>5290-0001071</t>
  </si>
  <si>
    <t>FISHERTECHNIK ACCU SET 110 V 2</t>
  </si>
  <si>
    <t>5290-0001072</t>
  </si>
  <si>
    <t>SORTING BOX 4</t>
  </si>
  <si>
    <t>5290-0001073</t>
  </si>
  <si>
    <t>BASE PLATE 1</t>
  </si>
  <si>
    <t>5290-0001074</t>
  </si>
  <si>
    <t>50F3534 12396 1</t>
  </si>
  <si>
    <t>5290-0001075</t>
  </si>
  <si>
    <t>29C2184 3030 1</t>
  </si>
  <si>
    <t>5290-0001076</t>
  </si>
  <si>
    <t>20M0354 72-8170 7</t>
  </si>
  <si>
    <t>5290-0001077</t>
  </si>
  <si>
    <t>93K5765 TDS1001B 10</t>
  </si>
  <si>
    <t>5290-0001078</t>
  </si>
  <si>
    <t>29M6229 37XR-A 7</t>
  </si>
  <si>
    <t>5290-0001079</t>
  </si>
  <si>
    <t>47M3599 AFG3021B 2</t>
  </si>
  <si>
    <t>5290-0001080</t>
  </si>
  <si>
    <t>93K6835 83-24-225-3 10</t>
  </si>
  <si>
    <t>5290-0001081</t>
  </si>
  <si>
    <t>SIE MEZCLADOR VORTEX MARCA GEMMY 1</t>
  </si>
  <si>
    <t>5290-0001082</t>
  </si>
  <si>
    <t>GAVETA CON DOS PUERTAS 1</t>
  </si>
  <si>
    <t>5290-0001083</t>
  </si>
  <si>
    <t>SUPERPRO Z 5</t>
  </si>
  <si>
    <t>5290-0001084</t>
  </si>
  <si>
    <t>MICRODIGESTOR TIPO KJELDAHL MOD. KDK-6 1</t>
  </si>
  <si>
    <t>KJELDAHL</t>
  </si>
  <si>
    <t>5290-0001085</t>
  </si>
  <si>
    <t>DESTILADOR RAPIDO TIPO KJELDAHL 1</t>
  </si>
  <si>
    <t>5290-0001086</t>
  </si>
  <si>
    <t>DOGESTOR TIPO KJELDAHL MOD. KJR 1</t>
  </si>
  <si>
    <t>5290-0001087</t>
  </si>
  <si>
    <t>EXTRACTOR SOXHLET VH-6 1</t>
  </si>
  <si>
    <t>SOXHLET</t>
  </si>
  <si>
    <t>5290-0001088</t>
  </si>
  <si>
    <t>APARATO EXTRACTOR SOXHLET 250 ML 6</t>
  </si>
  <si>
    <t>5290-0001089</t>
  </si>
  <si>
    <t>CAMPANA DE FLUJO LAMINAR NOVATECH 1</t>
  </si>
  <si>
    <t>NOVATECH</t>
  </si>
  <si>
    <t>5290-0001090</t>
  </si>
  <si>
    <t>QUEMADOR ALTA TEMPERATURA 2</t>
  </si>
  <si>
    <t>5290-0001091</t>
  </si>
  <si>
    <t>CAMPANA DE EXTRACCION DE HUMOS RODELI 1</t>
  </si>
  <si>
    <t>RODELI</t>
  </si>
  <si>
    <t>5290-0001092</t>
  </si>
  <si>
    <t>MESA METALICA DIDACTICA 1</t>
  </si>
  <si>
    <t>5290-0001093</t>
  </si>
  <si>
    <t>COMPRESOR 1</t>
  </si>
  <si>
    <t>5290-0001094</t>
  </si>
  <si>
    <t>ELECTROVALVULA 1</t>
  </si>
  <si>
    <t>5290-0001095</t>
  </si>
  <si>
    <t>SENSOR DE PRESION 1</t>
  </si>
  <si>
    <t>5290-0001096</t>
  </si>
  <si>
    <t>CALCULADORA T1-VOYAGE 40</t>
  </si>
  <si>
    <t>VOYAGE</t>
  </si>
  <si>
    <t>ITSRLL-ECL-0169 AL 0208</t>
  </si>
  <si>
    <t>5290-0001097</t>
  </si>
  <si>
    <t>INTERFACE DE AUDIO T1-PRESENTER 1</t>
  </si>
  <si>
    <t>ITSRLL-ECL-0209</t>
  </si>
  <si>
    <t>5290-0001098</t>
  </si>
  <si>
    <t>ITSRLL-ECL-0210</t>
  </si>
  <si>
    <t>5290-0001099</t>
  </si>
  <si>
    <t>VIEW SCREEN T1 1</t>
  </si>
  <si>
    <t>ITSRLL-ECL-0211</t>
  </si>
  <si>
    <t>5290-0001100</t>
  </si>
  <si>
    <t>ITSRLL-ECL-0212</t>
  </si>
  <si>
    <t>5290-0001101</t>
  </si>
  <si>
    <t>CBL2 T1 1</t>
  </si>
  <si>
    <t>ITSRLL-ECL-0213</t>
  </si>
  <si>
    <t>5290-0001102</t>
  </si>
  <si>
    <t>ITSRLL-ECL-0214</t>
  </si>
  <si>
    <t>5290-0001103</t>
  </si>
  <si>
    <t>CBR T1 1</t>
  </si>
  <si>
    <t>ITSRLL-ECL-0215</t>
  </si>
  <si>
    <t>5290-0001104</t>
  </si>
  <si>
    <t>ITSRLL-ECL-0216</t>
  </si>
  <si>
    <t>5290-0001105</t>
  </si>
  <si>
    <t>CARGADOR AA/AAA RAPIDO 1</t>
  </si>
  <si>
    <t>ITSRLL-ECL-0217</t>
  </si>
  <si>
    <t>5290-0001106</t>
  </si>
  <si>
    <t>ITSRLL-ECL-0218</t>
  </si>
  <si>
    <t>5290-0001107</t>
  </si>
  <si>
    <t>ITSRLL-ECL-0219</t>
  </si>
  <si>
    <t>5290-0001108</t>
  </si>
  <si>
    <t>ITSRLL-ECL-0220</t>
  </si>
  <si>
    <t>5290-0001109</t>
  </si>
  <si>
    <t>ITSRLL-ECL-0221</t>
  </si>
  <si>
    <t>5290-0001110</t>
  </si>
  <si>
    <t>ITSRLL-ECL-0222</t>
  </si>
  <si>
    <t>5290-0001111</t>
  </si>
  <si>
    <t>ITSRLL-ECL-0223</t>
  </si>
  <si>
    <t>5290-0001112</t>
  </si>
  <si>
    <t>ITSRLL-ECL-0224</t>
  </si>
  <si>
    <t>5290-0001113</t>
  </si>
  <si>
    <t>ITSRLL-ECL-0225</t>
  </si>
  <si>
    <t>5290-0001114</t>
  </si>
  <si>
    <t>ITSRLL-ECL-0226</t>
  </si>
  <si>
    <t>5290-0001115</t>
  </si>
  <si>
    <t>ITSRLL-ECL-0227</t>
  </si>
  <si>
    <t>5290-0001116</t>
  </si>
  <si>
    <t>ITSRLL-ECL-0228</t>
  </si>
  <si>
    <t>5290-0001117</t>
  </si>
  <si>
    <t>ITSRLL-ECL-0229</t>
  </si>
  <si>
    <t>5290-0001118</t>
  </si>
  <si>
    <t>ITSRLL-ECL-0230</t>
  </si>
  <si>
    <t>5290-0001119</t>
  </si>
  <si>
    <t>ITSRLL-ECL-0231</t>
  </si>
  <si>
    <t>5290-0001120</t>
  </si>
  <si>
    <t>ITSRLL-ECL-0232</t>
  </si>
  <si>
    <t>5290-0001121</t>
  </si>
  <si>
    <t>ITSRLL-ECL-0233</t>
  </si>
  <si>
    <t>5290-0001122</t>
  </si>
  <si>
    <t>ITSRLL-ECL-0234</t>
  </si>
  <si>
    <t>5290-0001123</t>
  </si>
  <si>
    <t>ITSRLL-ECL-0235</t>
  </si>
  <si>
    <t>5290-0001124</t>
  </si>
  <si>
    <t>ITSRLL-ECL-0236</t>
  </si>
  <si>
    <t>5290-0001125</t>
  </si>
  <si>
    <t>ITSRLL-ECL-0237</t>
  </si>
  <si>
    <t>5290-0001126</t>
  </si>
  <si>
    <t>ITSRLL-ECL-0238</t>
  </si>
  <si>
    <t>5290-0001127</t>
  </si>
  <si>
    <t>ITSRLL-ECL-0239</t>
  </si>
  <si>
    <t>5290-0001128</t>
  </si>
  <si>
    <t>ITSRLL-ECL-0240</t>
  </si>
  <si>
    <t>5290-0001129</t>
  </si>
  <si>
    <t>ITSRLL-ECL-0241</t>
  </si>
  <si>
    <t>5290-0001130</t>
  </si>
  <si>
    <t>ITSRLL-ECL-0242</t>
  </si>
  <si>
    <t>5290-0001131</t>
  </si>
  <si>
    <t>ITSRLL-ECL-0243</t>
  </si>
  <si>
    <t>5290-0001132</t>
  </si>
  <si>
    <t>ITSRLL-ECL-0244</t>
  </si>
  <si>
    <t>5290-0001133</t>
  </si>
  <si>
    <t>ITSRLL-ECL-0245</t>
  </si>
  <si>
    <t>5290-0001134</t>
  </si>
  <si>
    <t>ITSRLL-ECL-0246</t>
  </si>
  <si>
    <t>5290-0001135</t>
  </si>
  <si>
    <t>ITSRLL-ECL-0247</t>
  </si>
  <si>
    <t>5290-0001136</t>
  </si>
  <si>
    <t>ITSRLL-ECL-0248</t>
  </si>
  <si>
    <t>5290-0001137</t>
  </si>
  <si>
    <t>ITSRLL-ECL-0249</t>
  </si>
  <si>
    <t>5290-0001138</t>
  </si>
  <si>
    <t>ITSRLL-ECL-0250</t>
  </si>
  <si>
    <t>5290-0001139</t>
  </si>
  <si>
    <t>ITSRLL-ECL-0251</t>
  </si>
  <si>
    <t>5290-0001140</t>
  </si>
  <si>
    <t>ITSRLL-ECL-0252</t>
  </si>
  <si>
    <t>5290-0001141</t>
  </si>
  <si>
    <t>ITSRLL-ECL-0253</t>
  </si>
  <si>
    <t>5290-0001142</t>
  </si>
  <si>
    <t>ITSRLL-ECL-0254</t>
  </si>
  <si>
    <t>5290-0001143</t>
  </si>
  <si>
    <t>ITSRLL-ECL-0255</t>
  </si>
  <si>
    <t>5290-0001144</t>
  </si>
  <si>
    <t>ITSRLL-ECL-0256</t>
  </si>
  <si>
    <t>5290-0001145</t>
  </si>
  <si>
    <t>ITSRLL-ECL-0257</t>
  </si>
  <si>
    <t>5290-0001146</t>
  </si>
  <si>
    <t>ITSRLL-ECL-0258</t>
  </si>
  <si>
    <t>5290-0001147</t>
  </si>
  <si>
    <t>ITSRLL-ECL-0259</t>
  </si>
  <si>
    <t>5290-0001148</t>
  </si>
  <si>
    <t>ITSRLL-ECL-0260</t>
  </si>
  <si>
    <t>5290-0001149</t>
  </si>
  <si>
    <t>5290-0001150</t>
  </si>
  <si>
    <t>5290-0001151</t>
  </si>
  <si>
    <t>5290-0001152</t>
  </si>
  <si>
    <t>5290-0001153</t>
  </si>
  <si>
    <t>5290-0001154</t>
  </si>
  <si>
    <t>5290-0001155</t>
  </si>
  <si>
    <t>5290-0001156</t>
  </si>
  <si>
    <t>5290-0001157</t>
  </si>
  <si>
    <t>5290-0001158</t>
  </si>
  <si>
    <t>5290-0001159</t>
  </si>
  <si>
    <t>5290-0001160</t>
  </si>
  <si>
    <t>5290-0001161</t>
  </si>
  <si>
    <t>5290-0001162</t>
  </si>
  <si>
    <t>5290-0001163</t>
  </si>
  <si>
    <t>5290-0001164</t>
  </si>
  <si>
    <t>5290-0001165</t>
  </si>
  <si>
    <t>5290-0001166</t>
  </si>
  <si>
    <t>5290-0001167</t>
  </si>
  <si>
    <t>5290-0001168</t>
  </si>
  <si>
    <t>5290-0001169</t>
  </si>
  <si>
    <t>5290-0001170</t>
  </si>
  <si>
    <t>5290-0001171</t>
  </si>
  <si>
    <t>5290-0001172</t>
  </si>
  <si>
    <t>5290-0001173</t>
  </si>
  <si>
    <t>5290-0001174</t>
  </si>
  <si>
    <t>5290-0001175</t>
  </si>
  <si>
    <t>5290-0001176</t>
  </si>
  <si>
    <t>5290-0001177</t>
  </si>
  <si>
    <t>5290-0001178</t>
  </si>
  <si>
    <t>5290-0001179</t>
  </si>
  <si>
    <t>5290-0001180</t>
  </si>
  <si>
    <t>5290-0001181</t>
  </si>
  <si>
    <t>5290-0001182</t>
  </si>
  <si>
    <t>5290-0001183</t>
  </si>
  <si>
    <t>5290-0001184</t>
  </si>
  <si>
    <t>5290-0001185</t>
  </si>
  <si>
    <t>5290-0001186</t>
  </si>
  <si>
    <t>5290-0001187</t>
  </si>
  <si>
    <t>5290-0001188</t>
  </si>
  <si>
    <t>5290-0001189</t>
  </si>
  <si>
    <t>5290-0001190</t>
  </si>
  <si>
    <t>5290-0001191</t>
  </si>
  <si>
    <t>5290-0001192</t>
  </si>
  <si>
    <t>5290-0001193</t>
  </si>
  <si>
    <t>5290-0001194</t>
  </si>
  <si>
    <t>5290-0001195</t>
  </si>
  <si>
    <t>5290-0001196</t>
  </si>
  <si>
    <t>5290-0001197</t>
  </si>
  <si>
    <t>5290-0001198</t>
  </si>
  <si>
    <t>5290-0001199</t>
  </si>
  <si>
    <t>5290-0001200</t>
  </si>
  <si>
    <t>5290-0001201</t>
  </si>
  <si>
    <t>5290-0001202</t>
  </si>
  <si>
    <t>5290-0001203</t>
  </si>
  <si>
    <t>5290-0001204</t>
  </si>
  <si>
    <t>5290-0001205</t>
  </si>
  <si>
    <t>5290-0001206</t>
  </si>
  <si>
    <t>5290-0001210</t>
  </si>
  <si>
    <t>5290-0001211</t>
  </si>
  <si>
    <t>5290-0001212</t>
  </si>
  <si>
    <t>5290-0001213</t>
  </si>
  <si>
    <t>5290-0001214</t>
  </si>
  <si>
    <t>5290-0001215</t>
  </si>
  <si>
    <t>5290-0001216</t>
  </si>
  <si>
    <t>5290-0001217</t>
  </si>
  <si>
    <t>5290-0001218</t>
  </si>
  <si>
    <t>5290-0001219</t>
  </si>
  <si>
    <t>5290-0001220</t>
  </si>
  <si>
    <t>5290-0001221</t>
  </si>
  <si>
    <t>5290-0001222</t>
  </si>
  <si>
    <t>5290-0001223</t>
  </si>
  <si>
    <t>5290-0001224</t>
  </si>
  <si>
    <t>5290-0001225</t>
  </si>
  <si>
    <t>5290-0001226</t>
  </si>
  <si>
    <t>5290-0001227</t>
  </si>
  <si>
    <t>5290-0001228</t>
  </si>
  <si>
    <t>5290-0001229</t>
  </si>
  <si>
    <t>5290-0001230</t>
  </si>
  <si>
    <t>5290-0001231</t>
  </si>
  <si>
    <t>5290-0001232</t>
  </si>
  <si>
    <t>5290-0001233</t>
  </si>
  <si>
    <t>5290-0001234</t>
  </si>
  <si>
    <t>5290-0001235</t>
  </si>
  <si>
    <t>5290-0001236</t>
  </si>
  <si>
    <t>5290-0001237</t>
  </si>
  <si>
    <t>5290-0001238</t>
  </si>
  <si>
    <t>5290-0001239</t>
  </si>
  <si>
    <t>5290-0001240</t>
  </si>
  <si>
    <t>5290-0001241</t>
  </si>
  <si>
    <t>5290-0001242</t>
  </si>
  <si>
    <t>5290-0001243</t>
  </si>
  <si>
    <t>5290-0001244</t>
  </si>
  <si>
    <t>5290-0001245</t>
  </si>
  <si>
    <t>5290-0001246</t>
  </si>
  <si>
    <t>5290-0001247</t>
  </si>
  <si>
    <t>5290-0001248</t>
  </si>
  <si>
    <t>5290-0001249</t>
  </si>
  <si>
    <t>5290-0001250</t>
  </si>
  <si>
    <t>5290-0001251</t>
  </si>
  <si>
    <t>5290-0001252</t>
  </si>
  <si>
    <t>5290-0001253</t>
  </si>
  <si>
    <t>5290-0001254</t>
  </si>
  <si>
    <t>5290-0001255</t>
  </si>
  <si>
    <t>5290-0001256</t>
  </si>
  <si>
    <t>5290-0001257</t>
  </si>
  <si>
    <t>5290-0001258</t>
  </si>
  <si>
    <t>5290-0001259</t>
  </si>
  <si>
    <t>5290-0001260</t>
  </si>
  <si>
    <t>5290-0001261</t>
  </si>
  <si>
    <t>5290-0001262</t>
  </si>
  <si>
    <t>5290-0001263</t>
  </si>
  <si>
    <t>5290-0001264</t>
  </si>
  <si>
    <t>5290-0001265</t>
  </si>
  <si>
    <t>5290-0001266</t>
  </si>
  <si>
    <t>5290-0001267</t>
  </si>
  <si>
    <t>5290-0001268</t>
  </si>
  <si>
    <t>5290-0001269</t>
  </si>
  <si>
    <t>5290-0001270</t>
  </si>
  <si>
    <t>5290-0001271</t>
  </si>
  <si>
    <t>5290-0001272</t>
  </si>
  <si>
    <t>5290-0001273</t>
  </si>
  <si>
    <t>5290-0001274</t>
  </si>
  <si>
    <t>5290-0001275</t>
  </si>
  <si>
    <t>5290-0001276</t>
  </si>
  <si>
    <t>HIGROTERMOGRAFO MARCA SATO SERIE 35716 1</t>
  </si>
  <si>
    <t>SATO</t>
  </si>
  <si>
    <t>ITSRLL-ECL-0554</t>
  </si>
  <si>
    <t>5290-0001277</t>
  </si>
  <si>
    <t>TERMOMETRO DE SUELO MARCA EXTECH 2</t>
  </si>
  <si>
    <t>EXTECH</t>
  </si>
  <si>
    <t>ITSRLL-ECL-0555 Y 556</t>
  </si>
  <si>
    <t>5290-0001278</t>
  </si>
  <si>
    <t>MEDIDOR COMBINADO DE PH HUMEDAD DE SUELO</t>
  </si>
  <si>
    <t>TFA</t>
  </si>
  <si>
    <t>ITSRLL-ECL-0557</t>
  </si>
  <si>
    <t>5290-0001279</t>
  </si>
  <si>
    <t>LUXOMETRO MARCA EXTECH SERIE Q480757 1</t>
  </si>
  <si>
    <t>ITSRLL-ECL-0558</t>
  </si>
  <si>
    <t>5290-0001280</t>
  </si>
  <si>
    <t>HIGROTERMOGRAFO DIGITAL MARCA TFA 1</t>
  </si>
  <si>
    <t>5290-0001281</t>
  </si>
  <si>
    <t>HORNO DE GAVETA CENTURY MOD. H1 145 4 1</t>
  </si>
  <si>
    <t>CENTURY</t>
  </si>
  <si>
    <t>5290-0001282</t>
  </si>
  <si>
    <t>BATIDORA ELECTRICA BLAZER MOD B-10 1</t>
  </si>
  <si>
    <t>BLAZER</t>
  </si>
  <si>
    <t>ITSRLL-ECL-0575</t>
  </si>
  <si>
    <t>5290-0001283</t>
  </si>
  <si>
    <t>AMASADORA ELECTRICA BLAZER MOD A-50 1</t>
  </si>
  <si>
    <t>5290-0001284</t>
  </si>
  <si>
    <t>MESA DE TRABAJO ISLA MOD A-01 1</t>
  </si>
  <si>
    <t>ITSRLL-ECL-0576</t>
  </si>
  <si>
    <t>5290-0001285</t>
  </si>
  <si>
    <t>PARIILA A GAS MCA FERRO MOD 3210 1</t>
  </si>
  <si>
    <t>ITSRLL-ECL-0577</t>
  </si>
  <si>
    <t>5290-0001286</t>
  </si>
  <si>
    <t>BASCULA MECANICA C CUCHARON MOD F-5 1</t>
  </si>
  <si>
    <t>5290-0001287</t>
  </si>
  <si>
    <t>ORION MEDIDOR DE PH MESA MOD STAR 1</t>
  </si>
  <si>
    <t>ORION</t>
  </si>
  <si>
    <t>ITSRLL-ECL-0559</t>
  </si>
  <si>
    <t>5290-0001288</t>
  </si>
  <si>
    <t>THERMOLYNE PALTO CALIENTE MODELO SP13132</t>
  </si>
  <si>
    <t>THERMOLINE</t>
  </si>
  <si>
    <t>ITSRLL-ECL-0560</t>
  </si>
  <si>
    <t>5290-0001289</t>
  </si>
  <si>
    <t>SHIMAZDU BALANZA CAP 620 GR 1</t>
  </si>
  <si>
    <t>ITSRLL-ECL-0561</t>
  </si>
  <si>
    <t>5290-0001290</t>
  </si>
  <si>
    <t>SIE VAGONES DE LABORATORIO 1</t>
  </si>
  <si>
    <t>ITSRLL-ECL-0562</t>
  </si>
  <si>
    <t>5290-0001291</t>
  </si>
  <si>
    <t>ITSRLL-ECL-0563</t>
  </si>
  <si>
    <t>5290-0001292</t>
  </si>
  <si>
    <t>SIE REFRACTOMETRO ATAGO MOD N-3 1</t>
  </si>
  <si>
    <t>ITSRLL-ECL-0564</t>
  </si>
  <si>
    <t>5290-0001293</t>
  </si>
  <si>
    <t>RIOS ROCHA HORNO DE SECADO 1</t>
  </si>
  <si>
    <t>ITSRLL-ECL-0565</t>
  </si>
  <si>
    <t>5290-0001294</t>
  </si>
  <si>
    <t>CONDUCTRONIC MEDIDOR DE PH 1</t>
  </si>
  <si>
    <t>CONDUCTRONIC</t>
  </si>
  <si>
    <t>ITSRLL-ECL-0566</t>
  </si>
  <si>
    <t>5290-0001295</t>
  </si>
  <si>
    <t>SIE CENTRIFUGA P/8 TUBOS 1</t>
  </si>
  <si>
    <t>ITSRLL-ECL-0567</t>
  </si>
  <si>
    <t>5290-0001296</t>
  </si>
  <si>
    <t>CORNING CAMARA DE CROMATOGRAFIA FINA 1</t>
  </si>
  <si>
    <t>ITSRLL-ECL-0570</t>
  </si>
  <si>
    <t>5290-0001297</t>
  </si>
  <si>
    <t>KITLAB AUTOCLAVE ELECTRICA 1</t>
  </si>
  <si>
    <t>ITSRLL-ECL-0569</t>
  </si>
  <si>
    <t>5290-0001298</t>
  </si>
  <si>
    <t>LABOMED MICROSCOPIO DIGITAL 1</t>
  </si>
  <si>
    <t>LABOMED</t>
  </si>
  <si>
    <t>5290-0001299</t>
  </si>
  <si>
    <t>MESA 1.50 X 1.00 ACERO INOXIDABLE 1</t>
  </si>
  <si>
    <t>ITSRLL-ECL-0571</t>
  </si>
  <si>
    <t>5290-0001300</t>
  </si>
  <si>
    <t>MESA 1.08 X.65 X 1.02 ACERO INOXIDABLE 1</t>
  </si>
  <si>
    <t>ITSRLL-ECL-0572</t>
  </si>
  <si>
    <t>5290-0001301</t>
  </si>
  <si>
    <t>MESA TIPO ISLA 2.40X1X09 ACERO INOXIDABL</t>
  </si>
  <si>
    <t>ITSRLL-ECL-0737</t>
  </si>
  <si>
    <t>5290-0001302</t>
  </si>
  <si>
    <t>ESTRACTORES PARA LABORATORIO 2</t>
  </si>
  <si>
    <t>5290-0001303</t>
  </si>
  <si>
    <t>ESTANTES CARGA LIGERA MOD 846 3</t>
  </si>
  <si>
    <t>5290-0001304</t>
  </si>
  <si>
    <t>ESTANTES CARGA LIGERA MOD 699 1</t>
  </si>
  <si>
    <t>5290-0001305</t>
  </si>
  <si>
    <t>UNIDAD CENTRAL DE PROCESAMIENTO PM564-T-</t>
  </si>
  <si>
    <t>5290-0001306</t>
  </si>
  <si>
    <t>FUENTE DE ALIMENTACION CP E 24/1.25 MARC</t>
  </si>
  <si>
    <t>5290-0001307</t>
  </si>
  <si>
    <t>ALETIN EDUCATIVO 3</t>
  </si>
  <si>
    <t>5290-0001308</t>
  </si>
  <si>
    <t>IMPRESORA 3D ZPRINTER 310 PLUS MARCA ZCO</t>
  </si>
  <si>
    <t>ZPRINTER</t>
  </si>
  <si>
    <t>5290-0001309</t>
  </si>
  <si>
    <t>ITSRLL-ECL-0736</t>
  </si>
  <si>
    <t>5290-0001310</t>
  </si>
  <si>
    <t>TANQUE ARMADO RAPIDO 1</t>
  </si>
  <si>
    <t>ITSRLL-OAF-0348</t>
  </si>
  <si>
    <t>5290-0001311</t>
  </si>
  <si>
    <t>KIT EQUIPO INDUSTRIAL 1</t>
  </si>
  <si>
    <t>E000082</t>
  </si>
  <si>
    <t>VALTIERRA ALVARADO LUCIO OCTAVIO</t>
  </si>
  <si>
    <t>LABORATORIO DE INDUSTRIAL</t>
  </si>
  <si>
    <t>5290-0001312</t>
  </si>
  <si>
    <t>SOPLADORA MILLER MOD DIALARC 250 1</t>
  </si>
  <si>
    <t>5290-0001313</t>
  </si>
  <si>
    <t>5290-0001314</t>
  </si>
  <si>
    <t>MESAS DE TRABAJO TIPO BINARIA 84</t>
  </si>
  <si>
    <t>ITSRLL-MEA-529-0289-372</t>
  </si>
  <si>
    <t>5290-0001315</t>
  </si>
  <si>
    <t>SILLAS DE VISITA 168</t>
  </si>
  <si>
    <t>ITSRLL-MEA-529-0373-540</t>
  </si>
  <si>
    <t>5290-0001316</t>
  </si>
  <si>
    <t>MODULO PARA COMPUTADORA 1</t>
  </si>
  <si>
    <t>5290-0001317</t>
  </si>
  <si>
    <t>MODULO INDIVIDUAL DE ELECTRONICA 1.20X.6</t>
  </si>
  <si>
    <t>5290-0001318</t>
  </si>
  <si>
    <t>MODULO INDIVIDUAL DE ELECTRONICA 1.8X.60</t>
  </si>
  <si>
    <t>5290-0001319</t>
  </si>
  <si>
    <t>5290-0001320</t>
  </si>
  <si>
    <t>MODULO BINARIO DE ELECTRONICA 2.40X.60X1</t>
  </si>
  <si>
    <t>5290-0001321</t>
  </si>
  <si>
    <t>BANCOS PARA LABORATORIOS CON PISTON NEUM</t>
  </si>
  <si>
    <t>5290-0001322</t>
  </si>
  <si>
    <t>C006002000000 DESARROLLO DE PROTOTIPO DI</t>
  </si>
  <si>
    <t>SIEMMENS</t>
  </si>
  <si>
    <t>ITSRLL-MEE-529-0126 AL 0131</t>
  </si>
  <si>
    <t>5290-0001323</t>
  </si>
  <si>
    <t xml:space="preserve">TAMBOR REGLAMENTARIO VASO DE ACERO, ARO	QUERETANA	SIN MODELO	SIN DATOS	ITSRLL-MEE-529-0132 AL 0138	E000005	CASTAÑEDA REYES ANABEL	011	DEPTO DE GESTION TECNOLOGICA Y VINC	1.2.4.2.9	OTRO MOBILIARIO Y EQUIPO EDUCACIONAL Y RECREATIVO	1.2.6.3.2.9	31 DIC 2017	FACTURA	         10,913.28	              5.00	              0.00	N	_x000D_
0001324	5290-0001324	31 DIC 2017	CORNETA BICENTENARIA DE LATON 6	QUERETANA	SIN MODELO	SIN DATOS	ITSRLL-MEE-529-0139 AL 0144	E000005	CASTAÑEDA REYES ANABEL	011	DEPTO DE GESTION TECNOLOGICA Y VINC	1.2.4.2.9	OTRO MOBILIARIO Y EQUIPO EDUCACIONAL Y RECREATIVO	1.2.6.3.2.9	31 DIC 2017	FACTURA	         10,440.00	              5.00	              0.00	N	_x000D_
0001325	5290-0001325	31 DIC 2017	CLARIN REGLAMENTARIO DE LATON 6	QUERETANA	SIN MODELO	SIN DATOS	ITSRLL-MEE-529-0145 AL 0150	E000005	CASTAÑEDA REYES ANABEL	011	DEPTO DE GESTION TECNOLOGICA Y VINC	1.2.4.2.9	OTRO MOBILIARIO Y EQUIPO EDUCACIONAL Y RECREATIVO	1.2.6.3.2.9	31 DIC 2017	FACTURA	          6,403.20	              5.00	              0.00	N	_x000D_
0001326	5290-0001326	31 DIC 2017	GUIN DE PAÑO CON ESCUDO DE LA INSTITUTCI	SM	SIN MODELO	SIN DATOS	ITSRLL-MEE-529-0151	E000005	CASTAÑEDA REYES ANABEL	011	DEPTO DE GESTION TECNOLOGICA Y VINC	1.2.4.2.9	OTRO MOBILIARIO Y EQUIPO EDUCACIONAL Y RECREATIVO	1.2.6.3.2.9	31 DIC 2017	FACTURA	          4,408.00	              5.00	              0.00	N	_x000D_
0001327	5290-0001327	31 DIC 2017	GUITARRA  CLASICA YAMAHA MOID C-40 8	YAMAHA	SIN MODELO	SIN DATOS	ITSRLL-MEE-529-0152 AL 0160	E000005	CASTAÑEDA REYES ANABEL	011	DEPTO DE GESTION TECNOLOGICA Y VINC	1.2.4.2.9	OTRO MOBILIARIO Y EQUIPO EDUCACIONAL Y RECREATIVO	1.2.6.3.2.9	31 DIC 2017	FACTURA	         19,368.00	              5.00	              0.00	N	_x000D_
0001328	5290-0001328	31 DIC 2017	GUITARRA  CLASICA SEGOVIA 8	SEGOVIA	SIN MODELO	SIN DATOS	ITSRLL-MEE-529-0160 AL 0168	E000005	CASTAÑEDA REYES ANABEL	011	DEPTO DE GESTION TECNOLOGICA Y VINC	1.2.4.2.9	OTRO MOBILIARIO Y EQUIPO EDUCACIONAL Y RECREATIVO	1.2.6.3.2.9	31 DIC 2017	FACTURA	         11,088.00	              5.00	              0.00	N	_x000D_
0001329	5290-0001329	31 DIC 2018	DRON PARROT PROF BEBOP2 SERIE PF726003AC	PARROT	SIN MODELO	SIN DATOS	ITSRLL-MEE-523-0169	E000025	PUENTE LERMA JOSE RAMON	019	DIVISION DE MECATRONICA	1.2.4.2.9	OTRO MOBILIARIO Y EQUIPO EDUCACIONAL Y RECREATIVO	1.2.6.3.2.9	31 DIC 2018	FACTURA	         11,445.72	              5.00	              0.00	N	_x000D_
0001330	5290-0001330	31 DIC 2018	TABLEROS DE BASKETBOL PROFESIONALES DE </t>
  </si>
  <si>
    <t>ITSRLL-MEE-529-0170 Y 171</t>
  </si>
  <si>
    <t>5410-0001331</t>
  </si>
  <si>
    <t>CAMIONETA LUV DOBLE CABINA 1</t>
  </si>
  <si>
    <t>CHEVROLET</t>
  </si>
  <si>
    <t>ITSRLL-EQT-0001</t>
  </si>
  <si>
    <t>5410-0001332</t>
  </si>
  <si>
    <t>CAMIONETA TOWN COUNTRY LX 1</t>
  </si>
  <si>
    <t>CRYSLER</t>
  </si>
  <si>
    <t>ITSRLL-EQT-0002</t>
  </si>
  <si>
    <t>5410-0001333</t>
  </si>
  <si>
    <t>CAMIONETA EXPRESS VAN 15 PAS 1</t>
  </si>
  <si>
    <t>ITSRLL-EQT-0003</t>
  </si>
  <si>
    <t>5410-0001334</t>
  </si>
  <si>
    <t>CAMIONETA  FORD RANGER CREW 1</t>
  </si>
  <si>
    <t>FORF</t>
  </si>
  <si>
    <t>ITSRLL-EQT-0004</t>
  </si>
  <si>
    <t>5410-0001335</t>
  </si>
  <si>
    <t>ITSRLL-EQT-0005</t>
  </si>
  <si>
    <t>5410-0001336</t>
  </si>
  <si>
    <t>VEHICULO DE ARRASTRE 1 EJE 1 TONELADA 1</t>
  </si>
  <si>
    <t>FRAIRE</t>
  </si>
  <si>
    <t>ITSRLL-EQT-0006</t>
  </si>
  <si>
    <t>5410-0001337</t>
  </si>
  <si>
    <t>TOYOTA TACOMA TRD SPORT 4X4 1</t>
  </si>
  <si>
    <t>TOYOTA</t>
  </si>
  <si>
    <t>ITSRLL-EQT-0007</t>
  </si>
  <si>
    <t>5410-0001338</t>
  </si>
  <si>
    <t>TOYOTA HIACE 15 PASAJEROS 1</t>
  </si>
  <si>
    <t>ITSRLL-EQT-0008</t>
  </si>
  <si>
    <t>5410-0001339</t>
  </si>
  <si>
    <t>VEHICULO SEDAN YARIS 1</t>
  </si>
  <si>
    <t>ITSRLL-EQT-0009</t>
  </si>
  <si>
    <t>5620-0001340</t>
  </si>
  <si>
    <t>EMBUTIDORA 1</t>
  </si>
  <si>
    <t>5620-0001341</t>
  </si>
  <si>
    <t>COMPRESOR DE AIRE MARCA ITSA 1</t>
  </si>
  <si>
    <t>ITSA</t>
  </si>
  <si>
    <t>5620-0001342</t>
  </si>
  <si>
    <t>EQUIPO BASICO MULTIFUNCIONAL 1</t>
  </si>
  <si>
    <t>5620-0001343</t>
  </si>
  <si>
    <t>CONGELADOR TORREY 1</t>
  </si>
  <si>
    <t>TORREY</t>
  </si>
  <si>
    <t>5620-0001344</t>
  </si>
  <si>
    <t>SIERRA MARCA TORREY 1</t>
  </si>
  <si>
    <t>5620-0001345</t>
  </si>
  <si>
    <t>REBANADORA MARCA TORREY 1</t>
  </si>
  <si>
    <t>5620-0001346</t>
  </si>
  <si>
    <t>MESA DE TRABAJO KING 1</t>
  </si>
  <si>
    <t>KING</t>
  </si>
  <si>
    <t>5620-0001347</t>
  </si>
  <si>
    <t>LICUADORA MARCA INTERNACIONAL 1</t>
  </si>
  <si>
    <t>5620-0001348</t>
  </si>
  <si>
    <t>REFRIGERADOR MARCA TORREY 1</t>
  </si>
  <si>
    <t>5620-0001349</t>
  </si>
  <si>
    <t>BASCULA TORREY 1</t>
  </si>
  <si>
    <t>5620-0001350</t>
  </si>
  <si>
    <t>EMPACADORA AL VACIO MARCA TORREY 1</t>
  </si>
  <si>
    <t>5620-0001351</t>
  </si>
  <si>
    <t>EQUIPO ALIMENTARIAS 1</t>
  </si>
  <si>
    <t>5620-0001352</t>
  </si>
  <si>
    <t>ESMERILADORA ANGULAR 1</t>
  </si>
  <si>
    <t>5620-0001353</t>
  </si>
  <si>
    <t>CIZALLA DE BANCO 1</t>
  </si>
  <si>
    <t>5620-0001354</t>
  </si>
  <si>
    <t>SIE HORNO PATEUR (HORNO DE SECADO) 1</t>
  </si>
  <si>
    <t>5620-0001355</t>
  </si>
  <si>
    <t>AUTOCLAVE TIPO OLLA 1</t>
  </si>
  <si>
    <t>PLALSONIC</t>
  </si>
  <si>
    <t>5620-0001356</t>
  </si>
  <si>
    <t>MOBILIARIO PARA LABORATORIO 1</t>
  </si>
  <si>
    <t>5620-0001357</t>
  </si>
  <si>
    <t>AUTOCLABE LABORATORIO INDUSTRIAL 1</t>
  </si>
  <si>
    <t>PTORIOATORIOSONIC</t>
  </si>
  <si>
    <t>5620-0001358</t>
  </si>
  <si>
    <t>HORNO DE MICROONDAS MENUMASTER 1</t>
  </si>
  <si>
    <t>ITSRLL-MEI-562-0018</t>
  </si>
  <si>
    <t>5620-0001359</t>
  </si>
  <si>
    <t>MEDIDOR DE PH DE MESA MARCA AHAUS 1</t>
  </si>
  <si>
    <t>ITSRLL-MEI-562-0130</t>
  </si>
  <si>
    <t>5620-0001360</t>
  </si>
  <si>
    <t>REFRACTOMETRO GRAD BVRIX (0-85%) HANNA 2</t>
  </si>
  <si>
    <t>ITSRLL-MEI-562-0131, 0132</t>
  </si>
  <si>
    <t>5620-0001361</t>
  </si>
  <si>
    <t>BALANZA ANALITICA 220 GR VELAB MOD VE-20</t>
  </si>
  <si>
    <t>ITSRLL-MEI-562-0133</t>
  </si>
  <si>
    <t>5620-0001362</t>
  </si>
  <si>
    <t>MAQUINA SIERRA CINTA HORIZONTAL VERT 1</t>
  </si>
  <si>
    <t>ITSRLL-MEI-562-0134</t>
  </si>
  <si>
    <t>5620-0001363</t>
  </si>
  <si>
    <t>TALADRO FRESADOR ENGRANADO MCA SATURNO 1</t>
  </si>
  <si>
    <t>SATURNO</t>
  </si>
  <si>
    <t>ITSRLL-MEI-562-0135</t>
  </si>
  <si>
    <t>5620-0001364</t>
  </si>
  <si>
    <t>CORTADORA DE PLASMA AXTECH 1</t>
  </si>
  <si>
    <t>AXTECH</t>
  </si>
  <si>
    <t>ITSRLL-MEI-562-0136</t>
  </si>
  <si>
    <t>5620-0001365</t>
  </si>
  <si>
    <t>PRENSA TIPO H CAP 50 TON TITANIUM 1</t>
  </si>
  <si>
    <t>TITANIUM</t>
  </si>
  <si>
    <t>ITSRLL-MEI-562-0137</t>
  </si>
  <si>
    <t>5620-0001366</t>
  </si>
  <si>
    <t>PRENSA DE 6" MARCA VERTEX 1</t>
  </si>
  <si>
    <t>VERTEX</t>
  </si>
  <si>
    <t>ITSRLL-MEI-562-0138</t>
  </si>
  <si>
    <t>5620-0001367</t>
  </si>
  <si>
    <t>MOTOR DE COMBUSTION INTERNA 13 HP 1</t>
  </si>
  <si>
    <t>ITSRLL-MEI-562-0139</t>
  </si>
  <si>
    <t>5620-0001368</t>
  </si>
  <si>
    <t>MAQ P SOLDAR DIGITAL 200AMP BIVOLTAJE SD</t>
  </si>
  <si>
    <t>ITSRLL-MEI-562-0141</t>
  </si>
  <si>
    <t>E000030</t>
  </si>
  <si>
    <t>RODRIGUEZ ORTIZ RICARDO</t>
  </si>
  <si>
    <t>LABORATORIO DE MECATRONICA</t>
  </si>
  <si>
    <t>5620-0001369</t>
  </si>
  <si>
    <t>HORNO DE MICROONDAS MABE HMM11BJ BCO 1</t>
  </si>
  <si>
    <t>MABE</t>
  </si>
  <si>
    <t>ITSRRL-MEI-562-0140</t>
  </si>
  <si>
    <t>5620-0001370</t>
  </si>
  <si>
    <t>LICUADORAS OSTER BLSTEP7808R013 3</t>
  </si>
  <si>
    <t>OSTER</t>
  </si>
  <si>
    <t>ITSRLL-MEA-519-846 AL 848</t>
  </si>
  <si>
    <t>5620-0001371</t>
  </si>
  <si>
    <t>FRIGOBAR WHIR POOL WS5501D/WRP05D SATINA</t>
  </si>
  <si>
    <t>WIRPOLL</t>
  </si>
  <si>
    <t>ITSRLL-MEA-519-845</t>
  </si>
  <si>
    <t>5620-0001372</t>
  </si>
  <si>
    <t>ITSRLL-MEA-511-862</t>
  </si>
  <si>
    <t>5620-0001373</t>
  </si>
  <si>
    <t>NEBULIZADOR KIMBERLY CLARK 1</t>
  </si>
  <si>
    <t>KIMBERLY</t>
  </si>
  <si>
    <t>ITSRLL-MOEH-561-002</t>
  </si>
  <si>
    <t>5620-0001374</t>
  </si>
  <si>
    <t>TERMOMETRO DE INMERSION TIPO PLUMA DE -4</t>
  </si>
  <si>
    <t>ITSRLL-INI-562-547 Y 548</t>
  </si>
  <si>
    <t>5620-0001375</t>
  </si>
  <si>
    <t>TERMOMETRO INFRAROJO TIPO PISTOLA 2</t>
  </si>
  <si>
    <t>ITSRLL-INI-562-551 Y 552</t>
  </si>
  <si>
    <t>5620-0001376</t>
  </si>
  <si>
    <t>MOLINO MINI 100 1</t>
  </si>
  <si>
    <t>ITSRLL-INI-562-553</t>
  </si>
  <si>
    <t>5620-0001377</t>
  </si>
  <si>
    <t>SECADOR DESHIDRATADOR 1</t>
  </si>
  <si>
    <t>ITSRLL-INI-562-555</t>
  </si>
  <si>
    <t>5620-0001378</t>
  </si>
  <si>
    <t>CALORIMETRO DE CHAQUETA PLANA 1</t>
  </si>
  <si>
    <t>ITSRLL-INI-562-556</t>
  </si>
  <si>
    <t>5620-0001379</t>
  </si>
  <si>
    <t>CRIOTERMOSTATOR14 1</t>
  </si>
  <si>
    <t>ITSRLL-INI-562-557</t>
  </si>
  <si>
    <t>5620-0001380</t>
  </si>
  <si>
    <t>CILINDRO DE ACERO AL CARBON RECARGABLE M</t>
  </si>
  <si>
    <t>ITSRLL-INI-562-559</t>
  </si>
  <si>
    <t>5620-0001381</t>
  </si>
  <si>
    <t>VALVULA PARA CILINDRO DE OXIGENO CGA 540</t>
  </si>
  <si>
    <t>ITSRLL-INI-562-560</t>
  </si>
  <si>
    <t>5620-0001382</t>
  </si>
  <si>
    <t>REGULADOR DE PRESION OXIGENO 1</t>
  </si>
  <si>
    <t>ITSRLL-INI-562-561</t>
  </si>
  <si>
    <t>5620-0001383</t>
  </si>
  <si>
    <t>ESTUFON 1</t>
  </si>
  <si>
    <t>ITSRLL-INI-562-562</t>
  </si>
  <si>
    <t>5620-0001384</t>
  </si>
  <si>
    <t>LIRA LINEA PROCESO 1</t>
  </si>
  <si>
    <t>ITSRLL-INI-562-563</t>
  </si>
  <si>
    <t>5620-0001385</t>
  </si>
  <si>
    <t>PALA LINA PROCESO 1</t>
  </si>
  <si>
    <t>ITSRLL-INI-562-565</t>
  </si>
  <si>
    <t>5620-0001386</t>
  </si>
  <si>
    <t xml:space="preserve">PLACA BARRENADA DE 50X50 CM ACERO INOXI	SM	SIN MODELO	SIN DATOS	ITSRLL-INI-562-564	E000104	REYES IBARRA ERICK DANIEL	023	DIVISION DE ALIMENTARIAS	1.2.4.6.2	MAQUINARIA Y EQUIPO INDUSTRIAL	1.2.6.3.6.2	31 DIC 2020	FACTURA	          6,956.52	             10.00	              0.00	N	_x000D_
0001387	5620-0001387	31 DIC 2020	MEDIDOR DE TEMPERATURA Y HUMEDAD TIPO PL	SM	SIN MODELO	SIN DATOS	ITSRLL-INI-562-549 Y 550	E000104	REYES IBARRA ERICK DANIEL	023	DIVISION DE ALIMENTARIAS	1.2.4.6.2	MAQUINARIA Y EQUIPO INDUSTRIAL	1.2.6.3.6.2	31 DIC 2020	FACTURA	          4,292.46	             10.00	              0.00	N	_x000D_
0001388	5620-0001388	31 DIC 2020	BALANZA ANALIZADORA DE HUMEDAD 1	SM	SIN MODELO	SIN DATOS	ITSRLL-MEI-562-124	E000104	REYES IBARRA ERICK DANIEL	023	DIVISION DE ALIMENTARIAS	1.2.4.6.2	MAQUINARIA Y EQUIPO INDUSTRIAL	1.2.6.3.6.2	31 DIC 2020	FACTURA	         40,951.56	             10.00	              0.00	N	_x000D_
0001389	5620-0001389	31 DIC 2020	REOMETRO MODELO R/SCPS-P1 1	SM	SIN MODELO	SIN DATOS	ITSRLL-MEI-562-125	E000104	REYES IBARRA ERICK DANIEL	023	DIVISION DE ALIMENTARIAS	1.2.4.6.2	MAQUINARIA Y EQUIPO INDUSTRIAL	1.2.6.3.6.2	31 DIC 2020	FACTURA	        351,326.27	             10.00	              0.00	N	_x000D_
0001390	5620-0001390	31 DIC 2020	CONO DE 25 MM PARA RANGO DE VISCOSIDAD D	SM	SIN MODELO	SIN DATOS	ITSRLL-MEI-562-126	E000104	REYES IBARRA ERICK DANIEL	023	DIVISION DE ALIMENTARIAS	1.2.4.6.2	MAQUINARIA Y EQUIPO INDUSTRIAL	1.2.6.3.6.2	31 DIC 2020	FACTURA	         12,325.19	             10.00	              0.00	N	_x000D_
0001391	5620-0001391	31 DIC 2020	CONO DE 25 MM PARA RANGO DE VISCOSIDAD </t>
  </si>
  <si>
    <t>ITSRLL-MEI-562-127</t>
  </si>
  <si>
    <t>5620-0001392</t>
  </si>
  <si>
    <t xml:space="preserve">SOFWARE PARA REOMETRO R/S INCLUYE CABLE </t>
  </si>
  <si>
    <t>ITSRLL-MEI-562-128</t>
  </si>
  <si>
    <t>5620-0001393</t>
  </si>
  <si>
    <t>ESTANDAR CON VISCOSIDAD NOMINAL DE 41,0	SM	SIN MODELO	SIN DATOS	SIN CONSECUTIVO	E000104	REYES IBARRA ERICK DANIEL	023	DIVISION DE ALIMENTARIAS	1.2.4.6.2	MAQUINARIA Y EQUIPO INDUSTRIAL	1.2.6.3.6.2	31 DIC 2020	FACTURA	          1,722.74	             10.00	              0.00	N	_x000D_
0001394	5620-0001394	31 DIC 2020	ESTANDAR CON VISCOSIDAD NOMINAL DE 10,2</t>
  </si>
  <si>
    <t>5620-0001395</t>
  </si>
  <si>
    <t>ROUTER CNC PARA CORTE 2D Y 3D 1</t>
  </si>
  <si>
    <t>ITSRLL-MEI-562-0118</t>
  </si>
  <si>
    <t>5620-0001396</t>
  </si>
  <si>
    <t>SISTEMA MECATRONICO DE MONTAJE DE PIEZAS</t>
  </si>
  <si>
    <t>ITSRLL-MEI-562-0031</t>
  </si>
  <si>
    <t>5620-0001397</t>
  </si>
  <si>
    <t>CARRO PARA LABORATORIO 3</t>
  </si>
  <si>
    <t>ITSRLL-INI-519-568 AL 570</t>
  </si>
  <si>
    <t>5620-0001398</t>
  </si>
  <si>
    <t>BANCO PARA LABORATORIO 30</t>
  </si>
  <si>
    <t>ITSRLL-INI-519-571 AL 600</t>
  </si>
  <si>
    <t>5620-0001399</t>
  </si>
  <si>
    <t>MARMITA ELECTRICA 1</t>
  </si>
  <si>
    <t>ITSRLL-INI-519-567</t>
  </si>
  <si>
    <t>5620-0001400</t>
  </si>
  <si>
    <t>FERMENTADOR DE LABORATORIO PEQUEÑA ESCA	SM	SIN MODELO	SIN DATOS	ITSRLL-MEI-562-083	E000104	REYES IBARRA ERICK DANIEL	023	DIVISION DE ALIMENTARIAS	1.2.4.6.2	MAQUINARIA Y EQUIPO INDUSTRIAL	1.2.6.3.6.2	31 DIC 2020	FACTURA	        643,220.00	             10.00	              0.00	N	_x000D_
0001401	5620-0001401	31 DIC 2020	TALADRO DE PISO MARCA JET MODELO JDP-15M	SM	SIN MODELO	SIN DATOS	ITSRLL-MEI-562-121	E000082	VALTIERRA ALVARADO LUCIO OCTAVIO	026	LABORATORIO DE INDUSTRIAL	1.2.4.6.2	MAQUINARIA Y EQUIPO INDUSTRIAL	1.2.6.3.6.2	31 DIC 2020	FACTURA	         21,700.12	             10.00	              0.00	N	_x000D_
0001402	5620-0001402	31 DIC 2020	TORNO DE BANCO9X20"" MARCA JET MODELO B</t>
  </si>
  <si>
    <t>ITSRLL-MEI-562-122</t>
  </si>
  <si>
    <t>5620-0001403</t>
  </si>
  <si>
    <t>GABINETE P TORNO MODELO S920-N 1</t>
  </si>
  <si>
    <t>ITSRLL-MEI-562-123</t>
  </si>
  <si>
    <t>5620-0001404</t>
  </si>
  <si>
    <t>CUBIERTA DE ACERO INOXIDABLE PARA MESA 	SM	SIN MODELO	SIN DATOS	ITSRLL-MEI-562-129	E000104	REYES IBARRA ERICK DANIEL	023	DIVISION DE ALIMENTARIAS	1.2.4.6.2	MAQUINARIA Y EQUIPO INDUSTRIAL	1.2.6.3.6.2	31 DIC 2020	FACTURA	         54,984.00	             10.00	              0.00	N	_x000D_
0001405	5640-0001405	31 DIC 2014	MINISPLITS TONALADA Y MEDIA 2	SM	SIN MODELO	SIN DATOS	SIN CONSECUTIVO	E000031	RODRIGUEZ ORTIZ JOSE ARMANDO	008	DEPTO DE RECURSOS MATERIALES	1.2.4.6.4	SISTEMAS DE AIRE ACONDICIONADO, CALEFACCIÓN Y DE REFRIGERACIÓN INDUSTRIAL Y COMERCIAL	1.2.6.3.6.4	31 DIC 2014	FACTURA	         22,987.41	             10.00	              0.00	N	_x000D_
0001406	5650-0001406	31 DIC 2015	AMPLI 210W REP SD/USB 3 ENTRADAS 1	SM	SIN MODELO	SIN DATOS	ITSRLL-MEE-565-001	E000005	CASTAÑEDA REYES ANABEL	011	DEPTO DE GESTION TECNOLOGICA Y VINC	1.2.4.6.5	EQUIPO DE COMUNICACIÓN Y TELECOMUNICACIÓN	1.2.6.3.6.5	31 DIC 2015	FACTURA	          7,990.00	             10.00	              0.00	N	_x000D_
0001407	5650-0001407	31 DIC 2017	ROCKET M5 GHZ 2XRSMA 2X2 MIMO AIRMAX CON	SM	SIN MODELO	SIN DATOS	ITSRLL-ECTI-515-0389 Y 0390	E000017	LOPEZ OLIVAS JULIAN JOSE	007	DEPTO DE SISTEMAS	1.2.4.6.5	EQUIPO DE COMUNICACIÓN Y TELECOMUNICACIÓN	1.2.6.3.6.5	31 DIC 2017	FACTURA	         14,012.80	             10.00	              0.00	N	_x000D_
0001408	5650-0001408	31 DIC 2018	EQUIPO DE SONIDO 1	SM	SIN MODELO	SIN DATOS	ITSRLL-ECT-565-001	E000031	RODRIGUEZ ORTIZ JOSE ARMANDO	008	DEPTO DE RECURSOS MATERIALES	1.2.4.6.5	EQUIPO DE COMUNICACIÓN Y TELECOMUNICACIÓN	1.2.6.3.6.5	31 DIC 2018	FACTURA	         66,088.60	             10.00	              0.00	N	_x000D_
0001409	5910-0001409	31 DIC 2013	SISTEMA CONTABILIDAD GUBERNAMENTAL INDET	IMDETEC	SIN MODELO	SIN DATOS	SIN CONSECUTIVO	E000024	PEYRO ALMANZA GABRIELA	002	SUBDIRECCION DE ADMINISTRACION Y FINANZAS	1.2.5.1	SOFTWARE	1.2.6.5.9.1	31 DIC 2013	FACTURA	         15,000.00	              3.00	              0.00	N	_x000D_
0001410	5970-0001410	31 DIC 2013	LICENCIA PLATINUM PARA ADMINISTRADORES E	SM	SIN MODELO	SIN DATOS	SIN CONSECUTIVO	E000024	PEYRO ALMANZA GABRIELA	002	SUBDIRECCION DE ADMINISTRACION Y FINANZAS	1.2.5.4.1	LICENCIAS INFORMÁTICAS E INTELECTUALES	1.2.6.5.9.7	31 DIC 2013	FACTURA	         90,000.00	              3.00	              0.00	N	_x000D_
0001411	5910-0001411	31 DIC 2015	SOFTWARE INDETEC CONTABILIDAD GUBERNAMEN	SM	SIN MODELO	SIN DATOS	ITSRLL-LI-597-0009	E000017	LOPEZ OLIVAS JULIAN JOSE	007	DEPTO DE SISTEMAS	1.2.5.1	SOFTWARE	1.2.6.5.9.1	31 DIC 2015	FACTURA	         25,000.00	              3.00	              0.00	N	_x000D_
0001412	5910-0001412	31 DIC 2015	SOFTWARE CREDENCIALIZADORA 1	SM	SIN MODELO	SIN DATOS	ITSRLL-LI-597-0010	E000026	RAMIREZ BARELAS FRANCISCO JOSE	016	CENTRO DE INFORMACION	1.2.5.1	SOFTWARE	1.2.6.5.9.1	31 DIC 2015	FACTURA	         11,455.00	              3.00	              0.00	N	_x000D_
0001413	5910-0001413	31 DIC 2016	SISTEMA CONTABILIDAD GUBERNAMENTAL INDET	SM	SIN MODELO	SIN DATOS	ITSRLL-LI-591-0010	E000017	LOPEZ OLIVAS JULIAN JOSE	007	DEPTO DE SISTEMAS	1.2.5.1	SOFTWARE	1.2.6.5.9.1	31 DIC 2016	FACTURA	          5,000.00	              3.00	              0.00	N	_x000D_
0001414	5910-0001414	31 DIC 2017	SIMULADOR EMPRENDIENDO CONECT 10	CONECT	SIN MODELO	SIN DATOS	ITSRLL-AI-591-0017 AL 0026	E000081	PERALES MORALES GLORIA ELENA	022	LABORATORIO DE COMPUTO	1.2.5.1	SOFTWARE	1.2.6.5.9.1	31 DIC 2017	FACTURA	         11,949.99	              3.00	              0.00	N	_x000D_
0001415	5910-0001415	31 DIC 2017	SIABUC9 PROFESIONAL V5 1	SIABUC	SIN MODELO	SIN DATOS	ITSRLL-AI-591-0012	E000026	RAMIREZ BARELAS FRANCISCO JOSE	016	CENTRO DE INFORMACION	1.2.5.1	SOFTWARE	1.2.6.5.9.1	31 DIC 2017	FACTURA	          8,421.60	              3.00	              0.00	N	_x000D_
0001416	5970-0001416	31 DIC 2013	FORTIGATE FG 200D BDL 1	SM	SIN MODELO	SIN DATOS	SIN CONSECUTIVO	E000024	PEYRO ALMANZA GABRIELA	002	SUBDIRECCION DE ADMINISTRACION Y FINANZAS	1.2.5.4.1	LICENCIAS INFORMÁTICAS E INTELECTUALES	1.2.6.5.9.7	31 DIC 2013	FACTURA	         45,820.00	              3.00	              0.00	N	_x000D_
0001417	5970-0001417	31 DIC 2013	LICENCIA ONE MINUTE 200 EMP TERMINAL LEC	SM	SIN MODELO	SIN DATOS	SIN CONSECUTIVO	E000024	PEYRO ALMANZA GABRIELA	002	SUBDIRECCION DE ADMINISTRACION Y FINANZAS	1.2.5.4.1	LICENCIAS INFORMÁTICAS E INTELECTUALES	1.2.6.5.9.7	31 DIC 2013	FACTURA	         19,865.00	              3.00	              0.00	N	_x000D_
0001418	5910-0001418	31 DIC 2013	SOFTWARE DIDACTICO DE FISICA 1	SM	SIN MODELO	SIN DATOS	SIN CONSECUTIVO	E000024	PEYRO ALMANZA GABRIELA	002	SUBDIRECCION DE ADMINISTRACION Y FINANZAS	1.2.5.1	SOFTWARE	1.2.6.5.9.1	31 DIC 2013	FACTURA	         45,635.37	              3.00	              0.00	N	_x000D_
0001419	5970-0001419	31 DIC 2014	ANTIVIRUS ESET ENDPOINT BUSINESS EDITION	SM	SIN MODELO	SIN DATOS	SIN CONSECUTIVO	E000024	PEYRO ALMANZA GABRIELA	002	SUBDIRECCION DE ADMINISTRACION Y FINANZAS	1.2.5.4.1	LICENCIAS INFORMÁTICAS E INTELECTUALES	1.2.6.5.9.7	31 DIC 2014	FACTURA	         15,428.00	              3.00	              0.00	N	_x000D_
0001420	5970-0001420	31 DIC 2014	LICENCIA INFORMATICA 1	SM	SIN MODELO	SIN DATOS	SIN CONSECUTIVO	E000024	PEYRO ALMANZA GABRIELA	002	SUBDIRECCION DE ADMINISTRACION Y FINANZAS	1.2.5.4.1	LICENCIAS INFORMÁTICAS E INTELECTUALES	1.2.6.5.9.7	31 DIC 2014	FACTURA	          2,549.68	              3.00	              0.00	N	_x000D_
0001421	5970-0001421	31 DIC 2014	FOTIGATE 1	SM	SIN MODELO	SIN DATOS	SIN CONSECUTIVO	E000024	PEYRO ALMANZA GABRIELA	002	SUBDIRECCION DE ADMINISTRACION Y FINANZAS	1.2.5.4.1	LICENCIAS INFORMÁTICAS E INTELECTUALES	1.2.6.5.9.7	31 DIC 2014	FACTURA	         19,198.00	              3.00	              0.00	N	_x000D_
0001422	5970-0001422	31 DIC 2015	FORTIGATE 2000 1	SM	SIN MODELO	SIN DATOS	ITSRLL-LI-597-0010	E000017	LOPEZ OLIVAS JULIAN JOSE	007	DEPTO DE SISTEMAS	1.2.5.4.1	LICENCIAS INFORMÁTICAS E INTELECTUALES	1.2.6.5.9.7	31 DIC 2015	FACTURA	         33,477.60	              3.00	              0.00	N	_x000D_
0001423	5970-0001423	31 DIC 2016	FOTIGATE 1	SM	SIN MODELO	SIN DATOS	ITSRLL-LI-591-0009	E000017	LOPEZ OLIVAS JULIAN JOSE	007	DEPTO DE SISTEMAS	1.2.5.4.1	LICENCIAS INFORMÁTICAS E INTELECTUALES	1.2.6.5.9.7	31 DIC 2016	FACTURA	         33,477.60	              3.00	              0.00	N	_x000D_
0001424	5970-0001424	31 DIC 2016	HOSPEDAJE WINDOWS 1	SM	SIN MODELO	SIN DATOS	SIN CONSECUTIVO	E000017	LOPEZ OLIVAS JULIAN JOSE	007	DEPTO DE SISTEMAS	1.2.5.4.1	LICENCIAS INFORMÁTICAS E INTELECTUALES	1.2.6.5.9.7	31 DIC 2016	FACTURA	          2,549.68	              3.00	              0.00	N	_x000D_
0001425	5970-0001425	31 DIC 2017	OFFICEPROPLUSEDU ALNG LICSAPK OLV 1Y ACD	SM	SIN MODELO	SIN DATOS	ITSRLL-AI-597-0013	E000017	LOPEZ OLIVAS JULIAN JOSE	007	DEPTO DE SISTEMAS	1.2.5.4.1	LICENCIAS INFORMÁTICAS E INTELECTUALES	1.2.6.5.9.7	31 DIC 2017	FACTURA	         39,571.73	              3.00	              0.00	N	_x000D_
0001426	5970-0001426	31 DIC 2017	WINEDU ALNG UPGRDSAPK OLV E 1Y ACDMC ENT	SM	SIN MODELO	SIN DATOS	ITSRLL-AI-597-0014	E000017	LOPEZ OLIVAS JULIAN JOSE	007	DEPTO DE SISTEMAS	1.2.5.4.1	LICENCIAS INFORMÁTICAS E INTELECTUALES	1.2.6.5.9.7	31 DIC 2017	FACTURA	         30,019.94	              3.00	              0.00	N	_x000D_
0001427	5970-0001427	31 DIC 2017	WINSVRSTDCORE ALNG LICSAPK OLV 2LIC E 1Y	SM	SIN MODELO	SIN DATOS	ITSRLL-AI-597-0015	E000017	LOPEZ OLIVAS JULIAN JOSE	007	DEPTO DE SISTEMAS	1.2.5.4.1	LICENCIAS INFORMÁTICAS E INTELECTUALES	1.2.6.5.9.7	31 DIC 2017	FACTURA	          1,018.86	              3.00	              0.00	N	_x000D_
0001428	5970-0001428	31 DIC 2017	WINSVRCAL ALNG LICSAPK OLV E 1Y ACDMC EN	SM	SIN MODELO	SIN DATOS	ITSRLL-AI-597-0016	E000017	LOPEZ OLIVAS JULIAN JOSE	007	DEPTO DE SISTEMAS	1.2.5.4.1	LICENCIAS INFORMÁTICAS E INTELECTUALES	1.2.6.5.9.7	31 DIC 2017	FACTURA	          3,834.36	              3.00	              0.00	N	_x000D_
0001429	5970-0001429	31 DIC 2017	LICENCIAS DE USUARIO 3 AÑOS KU 12,0 BUS</t>
  </si>
  <si>
    <t>ITSRLL-AI-597-0027 AL 0066</t>
  </si>
  <si>
    <t>5970-0001430</t>
  </si>
  <si>
    <t>FORTIGATE 200D RENOVACION 1 AÑO 1</t>
  </si>
  <si>
    <t>ITSRLL-AI-597-0090</t>
  </si>
  <si>
    <t>5970-0001431</t>
  </si>
  <si>
    <t>ACTUALIZA CONTPAQI NOMINAS 2,USUARIOS B	CONTPAQI	SIN MODELO	SIN DATOS	ITSRLL-AI-597-0086	E000017	LOPEZ OLIVAS JULIAN JOSE	007	DEPTO DE SISTEMAS	1.2.5.4.1	LICENCIAS INFORMÁTICAS E INTELECTUALES	1.2.6.5.9.7	31 DIC 2017	FACTURA	         28,790.26	              3.00	              0.00	N	_x000D_
0001432	5970-0001432	31 DIC 2018	ACTUALIZA CONTPAQI NOMINAS 2,USUARIOS B</t>
  </si>
  <si>
    <t>CONTPAQI</t>
  </si>
  <si>
    <t>ITSRLL-AI-597-0086</t>
  </si>
  <si>
    <t>5970-0001433</t>
  </si>
  <si>
    <t>5970-0001434</t>
  </si>
  <si>
    <t>LICENCIAMIENTO 1 AÑO 75 USUARIOS  OFFICE</t>
  </si>
  <si>
    <t>ITSRLL-AI-597-0095</t>
  </si>
  <si>
    <t>5970-0001435</t>
  </si>
  <si>
    <t>LICENCIAMIENTO 1 AÑO 75 USUARIOS  WINEDU</t>
  </si>
  <si>
    <t>ITSRLL-AI-597-0096</t>
  </si>
  <si>
    <t>5970-0001436</t>
  </si>
  <si>
    <t>LICENCIAMIENTO 1 AÑO8 USUARIOS  WINSVRST</t>
  </si>
  <si>
    <t>ITSRLL-AI-597-0097</t>
  </si>
  <si>
    <t>5970-0001437</t>
  </si>
  <si>
    <t>LICENCIAMIENTO 1 AÑO 75 USUARIOS  WINSVR</t>
  </si>
  <si>
    <t>ITSRLL-AI-597-0098</t>
  </si>
  <si>
    <t>5970-0001438</t>
  </si>
  <si>
    <t>SOSTENIMIENTO DEL INDETEC 1</t>
  </si>
  <si>
    <t>IMDETEC</t>
  </si>
  <si>
    <t>ITSRLL-AI-597-0099</t>
  </si>
  <si>
    <t>5970-0001439</t>
  </si>
  <si>
    <t>OFICERPROPLUSEDU ALNG  LIC SAPK OLV E 1Y</t>
  </si>
  <si>
    <t>ITSRLL-AI-597-0101</t>
  </si>
  <si>
    <t>5970-0001440</t>
  </si>
  <si>
    <t>WINEDU ALGN UPGRDSAPK OLV E 1Y ACDMC ENT</t>
  </si>
  <si>
    <t>ITSRLL-AI-597-0102</t>
  </si>
  <si>
    <t>5970-0001441</t>
  </si>
  <si>
    <t>WINSVRSTDCORE ALGN LIC SAPK OLV 2LIC E 1</t>
  </si>
  <si>
    <t>ITSRLL-AI-597-0103</t>
  </si>
  <si>
    <t>5970-0001442</t>
  </si>
  <si>
    <t>WINSVRCAL ALGN LICSAPK OLV E 1Y ACDMC EN</t>
  </si>
  <si>
    <t>ITSRLL-AI-597-0104</t>
  </si>
  <si>
    <t>5970-0001443</t>
  </si>
  <si>
    <t>LICENCIAMIENTO FORTIGATE 200D RENOVACION</t>
  </si>
  <si>
    <t>ITSRLL-AI-597-0105</t>
  </si>
  <si>
    <t>5970-0001444</t>
  </si>
  <si>
    <t xml:space="preserve">LICENCIA DE CONTRATO HOSTING (SITIO WEB </t>
  </si>
  <si>
    <t>ITSRLL-597-0114</t>
  </si>
  <si>
    <t>5970-0001445</t>
  </si>
  <si>
    <t>ACTUALIZACION CONTPAQI COMERCIAL 5 USUAR</t>
  </si>
  <si>
    <t>ITSRLL-AI-597-0110</t>
  </si>
  <si>
    <t>5970-0001446</t>
  </si>
  <si>
    <t>ACTUALIZACION CONTPAQI NOMINAS 2 USUARIO</t>
  </si>
  <si>
    <t>ITSRLL-AI-597-0111</t>
  </si>
  <si>
    <t>5970-0001447</t>
  </si>
  <si>
    <t xml:space="preserve">ACTUALIZA CONTPAQI COMERCIAL 5 USUARIOS </t>
  </si>
  <si>
    <t>ITSRLL-AI-597-0112</t>
  </si>
  <si>
    <t>5970-0001448</t>
  </si>
  <si>
    <t>ACTUALIZACION CONTPAQI BANCOS 2 USUARIOS</t>
  </si>
  <si>
    <t>ITSRLL-AI-597-0113</t>
  </si>
  <si>
    <t>5970-0001449</t>
  </si>
  <si>
    <t>ITSRLL-AI-597-0106</t>
  </si>
  <si>
    <t>5970-0001450</t>
  </si>
  <si>
    <t>ITSRLL-AI-597-0107</t>
  </si>
  <si>
    <t>5970-0001451</t>
  </si>
  <si>
    <t>ITSRLL-AI-597-0108</t>
  </si>
  <si>
    <t>5970-0001452</t>
  </si>
  <si>
    <t>ITSRLL-AI-597-0109</t>
  </si>
  <si>
    <t>5970-0001453</t>
  </si>
  <si>
    <t>ITSRLL-AI-597-0115</t>
  </si>
  <si>
    <t>5970-0001454</t>
  </si>
  <si>
    <t>LICENCIAMIENTO DE SISTEMA DE CONTABILIDA</t>
  </si>
  <si>
    <t>ITSRLL-AI-597-0116</t>
  </si>
  <si>
    <t>5210-0001455</t>
  </si>
  <si>
    <t>PROYECTOR</t>
  </si>
  <si>
    <t>MW550 3600 LUMENES</t>
  </si>
  <si>
    <t>PDM5N01654000-01758000-01724000</t>
  </si>
  <si>
    <t>ITSRLL-EAA-521-0001 AL 0003</t>
  </si>
  <si>
    <t>5970-0001456</t>
  </si>
  <si>
    <t>LICENCIA FORTINET</t>
  </si>
  <si>
    <t>ITSRLL-AI-597-0124</t>
  </si>
  <si>
    <t>5910-0001457</t>
  </si>
  <si>
    <t>ACTUALIZACION DE LICENCIAS DE CONTPAQ</t>
  </si>
  <si>
    <t>CONTPAQ</t>
  </si>
  <si>
    <t>ITSRLL-AI-597-0114 AL 0117</t>
  </si>
  <si>
    <t>5620-0001458</t>
  </si>
  <si>
    <t>KIT DE 4 MOTORES DE TORQUE O DE BUCLE C</t>
  </si>
  <si>
    <t>TAMAÑO NEMA 34 DE 12 NM CON DRIVER ELEC</t>
  </si>
  <si>
    <t>ITSRLL-MEI-562-0146</t>
  </si>
  <si>
    <t>5650-0001459</t>
  </si>
  <si>
    <t>BOCINA JBL</t>
  </si>
  <si>
    <t>EON 615</t>
  </si>
  <si>
    <t>1391-104401</t>
  </si>
  <si>
    <t>ITRSLL-ECT-565-0003 AL 0004</t>
  </si>
  <si>
    <t>1.2.4.6.5</t>
  </si>
  <si>
    <t>EQUIPO DE COMUNICACIÓN Y TELECOMUNICACIÓN</t>
  </si>
  <si>
    <t>1.2.6.3.6.5</t>
  </si>
  <si>
    <t>5210-0001460</t>
  </si>
  <si>
    <t>PROYECTORES</t>
  </si>
  <si>
    <t>MW536 WXGA</t>
  </si>
  <si>
    <t>PDF8N0000404E-0005204E-0023404E-0023804E</t>
  </si>
  <si>
    <t>ITSRLL-EAA-521-0004 AL 0009</t>
  </si>
  <si>
    <t>5150-0001462</t>
  </si>
  <si>
    <t>VOSTRO 3710</t>
  </si>
  <si>
    <t>ITSRLL-ECTI-515-0503 AL 0510</t>
  </si>
  <si>
    <t>5210-0001463</t>
  </si>
  <si>
    <t>MW550</t>
  </si>
  <si>
    <t>ITSRLL-EAA-521-0010 AL 0014</t>
  </si>
  <si>
    <t>5150-0001464</t>
  </si>
  <si>
    <t>S/N</t>
  </si>
  <si>
    <t>ITSRLL-ECTI-515-0464 BIS</t>
  </si>
  <si>
    <t>5150-0001465</t>
  </si>
  <si>
    <t>PC PORTATIL</t>
  </si>
  <si>
    <t>ASUS L410MA</t>
  </si>
  <si>
    <t>M41860</t>
  </si>
  <si>
    <t>ITSRLL-ECTI-515-0493 AL 0502A</t>
  </si>
  <si>
    <t>INSTITUTO TECNOLÓGICO SUPERIOR DE LA REGIÓN DE LOS LLANOS</t>
  </si>
  <si>
    <t xml:space="preserve"> </t>
  </si>
  <si>
    <t>CONJUNTO SECRETARIAL EN MELAMINA</t>
  </si>
  <si>
    <t>COMP</t>
  </si>
  <si>
    <t>UN ESCRITORIO PUNTA DE BALA DE 1.60</t>
  </si>
  <si>
    <t>UNA LATERAL CON PORTA TECLADO</t>
  </si>
  <si>
    <t>UNA CAJONERA DE DOS CAJONES CON LAPICERO</t>
  </si>
  <si>
    <t>SILLA SECRETARIAL MOD A-05</t>
  </si>
  <si>
    <t>BANCA RECEPCION CON MESA</t>
  </si>
  <si>
    <t>BANCA RECEPCION TRES PLAZAS</t>
  </si>
  <si>
    <t>FAX BROTHER 275</t>
  </si>
  <si>
    <t>EQ. DE CONMUTADOR PANASONIC</t>
  </si>
  <si>
    <t>ITSRLL-MOO-0009</t>
  </si>
  <si>
    <t xml:space="preserve">COPIADORA CANNON </t>
  </si>
  <si>
    <t>ENCUADERANDORA</t>
  </si>
  <si>
    <t>GUILLOTINA GBC 45 CM</t>
  </si>
  <si>
    <t>MAQUINA MECANICA OLYMPIA</t>
  </si>
  <si>
    <t>MESA PARA COMPUTADORA DE 1.20 X 1.60 CON PORTA TECLADO</t>
  </si>
  <si>
    <t>SILLON ALTO EJECUTIVO MOD OHC-100</t>
  </si>
  <si>
    <t>SILLON VISITANTE NOVA CON BRAZO</t>
  </si>
  <si>
    <t>TELEFONO UNILINEA TS500</t>
  </si>
  <si>
    <t>SILLON BAJO EJECUTIVO COLOR NEGRO</t>
  </si>
  <si>
    <t>SILLA FIJA</t>
  </si>
  <si>
    <t>TELEFONO UNILINEA PANOSONIC</t>
  </si>
  <si>
    <t>ENFRIADOR CALENTADOR DE AGUA</t>
  </si>
  <si>
    <t>REFRIGERADOR IEM</t>
  </si>
  <si>
    <t>HORNO MICROONDAS EMERSON</t>
  </si>
  <si>
    <t>ANTECOMOEDOR SOFIA 6 SILLAS</t>
  </si>
  <si>
    <t>CESTOS PARA BASURA SALONES Y BAÑOS</t>
  </si>
  <si>
    <t>ITSRLL-MOO-0028</t>
  </si>
  <si>
    <t>CENTRAL TELEFONICA PANASONIC</t>
  </si>
  <si>
    <t>DVD CON VIDEO</t>
  </si>
  <si>
    <t>TELEVISOR SONY</t>
  </si>
  <si>
    <t>GABINETE C/4 GABETAS.</t>
  </si>
  <si>
    <t>PAQUETE DE TARIFICADOR OMNITEL</t>
  </si>
  <si>
    <t>VIDEOCAMARA JVC CON FOTOGRAFIA D.</t>
  </si>
  <si>
    <t>CALCULADORA LOGOS OLIVETTI</t>
  </si>
  <si>
    <t>MESA PARA IMPRESORA .72 x.52 mod 105</t>
  </si>
  <si>
    <t>ENMICADORA GBC</t>
  </si>
  <si>
    <t>SILLAS  FIJAS S/BRAZO</t>
  </si>
  <si>
    <t>MUEBLES CROMADOS P/MOCHILAS</t>
  </si>
  <si>
    <t>CESTO PARA BASURA</t>
  </si>
  <si>
    <t>ITSRLL-MOO-0094 y 95</t>
  </si>
  <si>
    <t>MUEBLES CROMAOS</t>
  </si>
  <si>
    <t>CESTOS PAPELEROS EN MELAMINA</t>
  </si>
  <si>
    <t>PORTA CPU METÁLICO CON RUEDAS</t>
  </si>
  <si>
    <t>CAFETERA PROGRAMABLE</t>
  </si>
  <si>
    <t>ARCHIVEROS METALICOS DE 4 GAV.</t>
  </si>
  <si>
    <t>PEDESTAL LIBRO PARA VISITANTES DISTINGUIDOS</t>
  </si>
  <si>
    <t>ITSRLL-MOO-0101 al 1108</t>
  </si>
  <si>
    <t>LOCKERS LAMINA COLOR GRIS DE 1 PUERTA</t>
  </si>
  <si>
    <t>MESAS P/EQ DE COMPUTO MOD. OXFORD S-361</t>
  </si>
  <si>
    <t>MESAS P/EQ DE COMPUTO MOD. OXFORD S-362</t>
  </si>
  <si>
    <t>CONJUNTO SECRETARIAL SPAZIO EN MELANINA COLOR PERA/NEGRO</t>
  </si>
  <si>
    <t>SILLA SECRETARIAL MOD. A-07 COLOR NEGRO</t>
  </si>
  <si>
    <t>ESCRITORIO METALICOS 120x75x75 CMS</t>
  </si>
  <si>
    <t>ARCHIVERO METALICOS DE 4 GAV. NOVA PLUS</t>
  </si>
  <si>
    <t>ESCRITORIO SECRETARIAL DE 1.20x.75 METALICO CON CUBIERTA DE MELANINA COLOR NOGAL</t>
  </si>
  <si>
    <t>ARCHIVERO METALICO DE 4 GAVETAS</t>
  </si>
  <si>
    <t>SILLA SECRETARIAL MOD. L-125NB TELA COLOR NEGRO-DESCANSABRAZOS</t>
  </si>
  <si>
    <t>MUEBLE CROMADO CON ENTREPAÑOS Y RUEDAS</t>
  </si>
  <si>
    <t>GABINETE METALICO 2 PUERTAS</t>
  </si>
  <si>
    <t>ITSRLL-MOO-0134 al 137</t>
  </si>
  <si>
    <t>PORTA CPU METALICO CON RUEDAS</t>
  </si>
  <si>
    <t>MESA</t>
  </si>
  <si>
    <t>GABINETE</t>
  </si>
  <si>
    <t>SILLA SECRETARIAL S/BRAZOS C/NEGRO MOD 1001</t>
  </si>
  <si>
    <t>ITSRLL-MOO-0140 al 0145</t>
  </si>
  <si>
    <t>SILLAS DE VISITA C/BRAZOS C/NEGRO</t>
  </si>
  <si>
    <t>ITSRLL-MOO-0146 y 147</t>
  </si>
  <si>
    <t>GABINETES</t>
  </si>
  <si>
    <t>ITSRLL-MOO-0148 al 151</t>
  </si>
  <si>
    <t>ESCRITORIOS SECRETARIALES METALICOS DE 1.20 X .75</t>
  </si>
  <si>
    <t>ITSRLL-MOO-0152 al 155</t>
  </si>
  <si>
    <t>ARCHIVEROS DE 4 GAVETAS METALICOS</t>
  </si>
  <si>
    <t>ITSRLL-MOO-0156 al 1559</t>
  </si>
  <si>
    <t>SILLON CON PISTON C/NEGRO C/DESCANZABRAZOS</t>
  </si>
  <si>
    <t>ITSRLL-MOO-0160 al 163</t>
  </si>
  <si>
    <t>CARRITOS P/COMPUTADORA PREGO C/GRANITO</t>
  </si>
  <si>
    <t>MESA PARA COMPUTADORA</t>
  </si>
  <si>
    <t>CREDENZA TRADICIONAL 152X40X75</t>
  </si>
  <si>
    <t>ARCHIVERO METALICO 2 GAVETAS</t>
  </si>
  <si>
    <t>ARCHIVERO COLOR ARENA 4 GAVETAS</t>
  </si>
  <si>
    <t>ITSRLL-MOO-0168 al 171</t>
  </si>
  <si>
    <t>PORTA CPU MOVIL METALICO NEGRO</t>
  </si>
  <si>
    <t>ARCHIVERO METALICO DE DOS GAVETAS</t>
  </si>
  <si>
    <t>ITSRLL-MOO-0173 al 176</t>
  </si>
  <si>
    <t>MESAS 90 X 1.50 X 75 COL MAPLE</t>
  </si>
  <si>
    <t>SILLA OPERATIVA MODELO L-125NB</t>
  </si>
  <si>
    <t>ITSRLL-MOO-0178 y 179</t>
  </si>
  <si>
    <t>MESA MULTIUSOS .60X.40 CON RUEDAS</t>
  </si>
  <si>
    <t>ITSRLL-MOO-0180 al 191</t>
  </si>
  <si>
    <t>SILLA VISITANTE MODELO A-135 NEGRO</t>
  </si>
  <si>
    <t>Copiadora Copycentre M133</t>
  </si>
  <si>
    <t>Copiadora Mita KM 2550</t>
  </si>
  <si>
    <t>archivero 4 gabetas color arena</t>
  </si>
  <si>
    <t>silla secretarial modelo l-125NB</t>
  </si>
  <si>
    <t>Silla Secreatrial  A-05 color negro</t>
  </si>
  <si>
    <t>ITSRLL-MOO-0226 y 227</t>
  </si>
  <si>
    <t xml:space="preserve">Gabinetes </t>
  </si>
  <si>
    <t>Gabinete mesa alta para copiadora</t>
  </si>
  <si>
    <t>Closette de tableros</t>
  </si>
  <si>
    <t xml:space="preserve">Gabinete Universal </t>
  </si>
  <si>
    <t xml:space="preserve">Telefono </t>
  </si>
  <si>
    <t>ITSRLL-OAF-0220 al 231</t>
  </si>
  <si>
    <t>Bancas de Pasillo</t>
  </si>
  <si>
    <t>Gaveteros</t>
  </si>
  <si>
    <t>Libreo Modular Esquinero</t>
  </si>
  <si>
    <t>TELEFONO PANASONIC UNILINEA</t>
  </si>
  <si>
    <t>COPIADORA DIGITAL XEROX</t>
  </si>
  <si>
    <t>MESA DE COMPUTADORA</t>
  </si>
  <si>
    <t>GABINETE UNIVERSAL .88X.40X1.80</t>
  </si>
  <si>
    <t xml:space="preserve">PORTA CPU METALICO NEGRO </t>
  </si>
  <si>
    <t>TELEFONO INALAMBRICO</t>
  </si>
  <si>
    <t>PANTALLA Y BOCINA EDIF C</t>
  </si>
  <si>
    <t>SILLON EJECUTIVO</t>
  </si>
  <si>
    <t>MESA DE GERMINACION</t>
  </si>
  <si>
    <t>BANCAS PARA PASILLOS</t>
  </si>
  <si>
    <t>ESCANER</t>
  </si>
  <si>
    <t>ARCHIVERO</t>
  </si>
  <si>
    <t>SILLAS SECRETARIALES</t>
  </si>
  <si>
    <t>Escritorios de 1.20x.50 con un cajon en melanina peral con llave</t>
  </si>
  <si>
    <t>Sillas Mod Texas negro mate y tapiz pliana negro</t>
  </si>
  <si>
    <t>Libreros de 1.75x.35x2.14, puertas, en melanina color peral</t>
  </si>
  <si>
    <t>Libreros de 2.08x.35x.15  con puertas en melanina color peral</t>
  </si>
  <si>
    <t>Bascula Marca CRT Mod CCS-30-C2</t>
  </si>
  <si>
    <t>Gabinetes universal de .84*.40*1.8cm metalico color arena Mod 6086</t>
  </si>
  <si>
    <t>Mesas de trabajo de .90x.60cm en melanina color grafito con base metalica color negro linea Cyber</t>
  </si>
  <si>
    <t>Mamparas en U para mesa de trabajo de .90 en melanina color grafito Linea Cyber</t>
  </si>
  <si>
    <t>Sillas Plegables en plastico intectado color negro</t>
  </si>
  <si>
    <t>Gabeta</t>
  </si>
  <si>
    <t>Sillas de Plastico Inyectado</t>
  </si>
  <si>
    <t>Mueble Cromado Metalico de 5 Paneles</t>
  </si>
  <si>
    <t>Mesa 50x50 con resorte</t>
  </si>
  <si>
    <t>Gabinete Universal .84 x .40 x 1.8</t>
  </si>
  <si>
    <t>Banco Mobil Redondo con Ruedas</t>
  </si>
  <si>
    <t>Mueble Cromado Metalico de 5 paneles</t>
  </si>
  <si>
    <t>Sillones semi ejecutivos modelo alfaro 2000</t>
  </si>
  <si>
    <t>Mesa de Consejo modular de 3.45 x 1.47 melanina color chocolate0</t>
  </si>
  <si>
    <t>Sillones ejecutivos</t>
  </si>
  <si>
    <t>ITSRLL-RIN-0001</t>
  </si>
  <si>
    <t>SERVIDOR  HP TC2120</t>
  </si>
  <si>
    <t>ITSRLL-RIN-0002</t>
  </si>
  <si>
    <t>MONITORCPQ S5500</t>
  </si>
  <si>
    <t>ITSRLL-RIN-0003</t>
  </si>
  <si>
    <t>CHAROLA PARA APOYO AL FRENTE</t>
  </si>
  <si>
    <t>ITSRLL-RIN-0004</t>
  </si>
  <si>
    <t>WIN SVR 2003 SPANISH</t>
  </si>
  <si>
    <t>ITSRLL-RIN-0005</t>
  </si>
  <si>
    <t>QUICK RACK RITAL GABINETE 19"</t>
  </si>
  <si>
    <t>ITSRLL-RIN-0006</t>
  </si>
  <si>
    <t>SWICH 3COM24 PUERTOS</t>
  </si>
  <si>
    <t>ITSRLL-RIN-0007</t>
  </si>
  <si>
    <t>ITSRLL-RIN-0008</t>
  </si>
  <si>
    <t>ITSRLL-RIN-0009</t>
  </si>
  <si>
    <t>ITSRLL-RIN-0010</t>
  </si>
  <si>
    <t>ITSRLL-RIN-0011</t>
  </si>
  <si>
    <t>CHAROLA DE PORTA TECLADO</t>
  </si>
  <si>
    <t>ITSRLL-RIN-0012</t>
  </si>
  <si>
    <t>ITSRLL-RIN-0013</t>
  </si>
  <si>
    <t>WIRELESS-G BROADBAND ROUTER</t>
  </si>
  <si>
    <t>EZ CONNECT G 2.4 GHZ</t>
  </si>
  <si>
    <t>ITSRLL-RIN-0014</t>
  </si>
  <si>
    <t>ANTENA MAXRAD2.4-2.8</t>
  </si>
  <si>
    <t>QUICK RACK RITAL GABINETE 19" 30U</t>
  </si>
  <si>
    <t>CHAROLA PARA TECLADO 19*8.5</t>
  </si>
  <si>
    <t>MOUSE</t>
  </si>
  <si>
    <t>ITSRLL-RIN-0017</t>
  </si>
  <si>
    <t>TECLADO HP</t>
  </si>
  <si>
    <t xml:space="preserve">MONITOR .COMPAQ FLAT PANEL 15” </t>
  </si>
  <si>
    <t>ITSRLL-ECO-0002</t>
  </si>
  <si>
    <t xml:space="preserve">CPU COMPAQ PIV 2.0 GHZ </t>
  </si>
  <si>
    <t>ITSRLL-ECO-0003</t>
  </si>
  <si>
    <t>TECLADO  COMPAQ</t>
  </si>
  <si>
    <t xml:space="preserve">MOUSE COMPAQ </t>
  </si>
  <si>
    <t xml:space="preserve">IMPRESORA LASERJET 1200 </t>
  </si>
  <si>
    <t>TAPETE PARA MOUSSE</t>
  </si>
  <si>
    <t>SISTEMA DE INTEGRACIÓN ESCOLAR</t>
  </si>
  <si>
    <t>ITSRLL-ECO-0006</t>
  </si>
  <si>
    <t>ITSRLL-ECO-0007</t>
  </si>
  <si>
    <t>MOUSE COMPAQ C/TAPETE</t>
  </si>
  <si>
    <t>ITSRLL-ECO-0010</t>
  </si>
  <si>
    <t>ITSRLL-ECO-0011</t>
  </si>
  <si>
    <t xml:space="preserve">IMPRESORA HP DESKJET3820 </t>
  </si>
  <si>
    <t>ITSRLL-ECO-0014</t>
  </si>
  <si>
    <t>ITSRLL-ECO-0015</t>
  </si>
  <si>
    <t>MEMORIA USB</t>
  </si>
  <si>
    <t>ITSRLL-ECO-0017</t>
  </si>
  <si>
    <t>ITSRLL-ECO-0018</t>
  </si>
  <si>
    <t xml:space="preserve">LICENCIA  AUTOCAD  LT 2002 SN: </t>
  </si>
  <si>
    <t>NORTON ANTIVIRUS 2003</t>
  </si>
  <si>
    <t xml:space="preserve">OFFICE XP PROFESIONAL </t>
  </si>
  <si>
    <t>COREL DRAW 11</t>
  </si>
  <si>
    <t>VISUAL ESTUDIO ACADEMICO</t>
  </si>
  <si>
    <t>SCAN JET HP 3570</t>
  </si>
  <si>
    <t>VIDEO PROYECTOR VISSION MOD VI-PRO</t>
  </si>
  <si>
    <t>SOFTWARE LICENCIAMIENTO ACES 5.0</t>
  </si>
  <si>
    <t>ITSRLL-ECO-0030</t>
  </si>
  <si>
    <t>CPU COMPAQ PIV 2.0 GHZ</t>
  </si>
  <si>
    <t>ITSRLL-ECO-0031</t>
  </si>
  <si>
    <t>FUNDA P/IMPRESORA</t>
  </si>
  <si>
    <t>ITSRLL-ECO-0035</t>
  </si>
  <si>
    <t>ITSRLL-ECO-0036</t>
  </si>
  <si>
    <t>IMPRESORA HP DESKJET3820 C/FUNDA</t>
  </si>
  <si>
    <t>ITSRLL-ECO-0038</t>
  </si>
  <si>
    <t>ITSRLL-ECO-0039</t>
  </si>
  <si>
    <t>ITSRLL-ECO-0043</t>
  </si>
  <si>
    <t>ITSRLL-ECO-0044</t>
  </si>
  <si>
    <t>ITSRLL-ECO-0046</t>
  </si>
  <si>
    <t>ITSRLL-ECO-0047</t>
  </si>
  <si>
    <t>ITSRLL-ECO-0050</t>
  </si>
  <si>
    <t>ITSRLL-ECO-0051</t>
  </si>
  <si>
    <t>DERIVE ACADEMICO l usuario T1</t>
  </si>
  <si>
    <t>SOFWARE SIABUC</t>
  </si>
  <si>
    <t xml:space="preserve">COMPU. COMPAQ PRESARIO 4720 1.8 GHZ </t>
  </si>
  <si>
    <t xml:space="preserve">MON ITOR DE 17" fs7500 </t>
  </si>
  <si>
    <t>ITSRLL-ECO-0056</t>
  </si>
  <si>
    <t xml:space="preserve">TECLADO COMPAQ </t>
  </si>
  <si>
    <t>MOUSE COMPAQ  C/TAPETES</t>
  </si>
  <si>
    <t>REGULADOR TDE/ESLIM</t>
  </si>
  <si>
    <t xml:space="preserve">COMPU. COMPAQ PRESARIO 4720 1.8 </t>
  </si>
  <si>
    <t>ITSRLL-ECO-0059</t>
  </si>
  <si>
    <t>MONITOR COMPAQ PRESARIO</t>
  </si>
  <si>
    <t>PAR DE BOCINAS COMPUTADORA</t>
  </si>
  <si>
    <t>TECLADO MULTIMEDIA</t>
  </si>
  <si>
    <t>MOUSE COMPAC</t>
  </si>
  <si>
    <t>CPU PENTIUM 4 H.P.</t>
  </si>
  <si>
    <t>ITSRLL-ECO-0063</t>
  </si>
  <si>
    <t>TECLADO</t>
  </si>
  <si>
    <t>ITSRLL-ECO-0064</t>
  </si>
  <si>
    <t>ITSRLL-ECO-0065</t>
  </si>
  <si>
    <t>ITSRLL-ECO-0066</t>
  </si>
  <si>
    <t>ITSRLL-ECO-0068</t>
  </si>
  <si>
    <t>ITSRLL-ECO-0069</t>
  </si>
  <si>
    <t>TAPETE</t>
  </si>
  <si>
    <t>ITSRLL-ECO-0071</t>
  </si>
  <si>
    <t>ITSRLL-ECO-0073</t>
  </si>
  <si>
    <t>ITSRLL-ECO-0075</t>
  </si>
  <si>
    <t>ITSRLL-ECO-0076</t>
  </si>
  <si>
    <t>ITSRLL-ECO-0077</t>
  </si>
  <si>
    <t>ITSRLL-ECO-078</t>
  </si>
  <si>
    <t>ITSRLL-ECO-0080</t>
  </si>
  <si>
    <t>ITSRLL-ECO-0082</t>
  </si>
  <si>
    <t>ITSRLL-ECO-0084</t>
  </si>
  <si>
    <t>ITSRLL-ECO-0085</t>
  </si>
  <si>
    <t>ITSRLL-ECO-0086</t>
  </si>
  <si>
    <t>ITSRLL-ECO-0087</t>
  </si>
  <si>
    <t>ITSRLL-ECO-0089</t>
  </si>
  <si>
    <t>FLAT PANEL  15" H.P.</t>
  </si>
  <si>
    <t>LAP TOP HP</t>
  </si>
  <si>
    <t>MINIPRINTER EPSON TM-U2200PA103</t>
  </si>
  <si>
    <t>SCANNER LASER QUICK SCAN PSC</t>
  </si>
  <si>
    <t>LICENCIAS WINDOWS XP PROFESIONAL</t>
  </si>
  <si>
    <t>LICENCIAS SYMANTEC ANTIVIRUS</t>
  </si>
  <si>
    <t>LICENCIAMIENTOS OFFICE PRO2003, WIN32</t>
  </si>
  <si>
    <t>LICENCIAMIENTOS VB .NET, STD 2003</t>
  </si>
  <si>
    <t>ENC. STD 2005 W32</t>
  </si>
  <si>
    <t>IMPRESORA HP LASERJET 242ODN</t>
  </si>
  <si>
    <t>CPU CON PORCESADOR INTEL</t>
  </si>
  <si>
    <t>ITSRLL-ECO-0104</t>
  </si>
  <si>
    <t>MONITOR 14"</t>
  </si>
  <si>
    <t>ITSRLL-ECO-0105</t>
  </si>
  <si>
    <t>ITSRLL-ECO-0107</t>
  </si>
  <si>
    <t>ITSRLL-ECO-0108</t>
  </si>
  <si>
    <t>SOFWARE CERBEUS</t>
  </si>
  <si>
    <t>LECTOR DE HUELLA DIGITAL</t>
  </si>
  <si>
    <t>INFOCUS PROJECTOR MODELO LP600</t>
  </si>
  <si>
    <t>ITSRLL-ECO-0111</t>
  </si>
  <si>
    <t>IMPRESORA HP 1022</t>
  </si>
  <si>
    <t>COMPUTADORA TOSHIBA M45 SP459</t>
  </si>
  <si>
    <t>MOUSE OPTICAL BLANCO ALSKA</t>
  </si>
  <si>
    <t>TECLADO ALASKA SLIM KEYBOARD</t>
  </si>
  <si>
    <t>DVD-CD/R-RW LG GSA-51200 EXTERNA NEGRA</t>
  </si>
  <si>
    <t>IMPRESORA HP DESK JET 5940</t>
  </si>
  <si>
    <t>PAVILLON HP DV15300LA NOTEBOOK INTEL CENTRINO</t>
  </si>
  <si>
    <t xml:space="preserve">COMPUTADORA MAC MINI CORE DUO DE 1.66 GHZ 512 MB EN RAM </t>
  </si>
  <si>
    <t>IMPRESORA HPLJ2420DN</t>
  </si>
  <si>
    <t>TECLADO BASICO MICROSOFT</t>
  </si>
  <si>
    <t>MOUSE OPTICO BASICO MICROSOFT</t>
  </si>
  <si>
    <t>RUTEADOR INALAMBRICO</t>
  </si>
  <si>
    <t>IMPRESORA HP LASER JET 1320</t>
  </si>
  <si>
    <t>COMPUTADORAS COMPAX ZEUS 7200</t>
  </si>
  <si>
    <t>COMUTADORA DX220 MT INTEL DUAL CORE</t>
  </si>
  <si>
    <t>IMPRESORA HP COLOR LASER JET 3600N</t>
  </si>
  <si>
    <t xml:space="preserve">COMPLEMENTO </t>
  </si>
  <si>
    <t>ACTUALIZACION DEL SISTEMA TARIFICADOR OMNITEL</t>
  </si>
  <si>
    <t>MONITOR 15" HP LCD NEDRO PLATA</t>
  </si>
  <si>
    <t>COMPUTADORA MACINTOSH MACBOOK PRO PROCESADOR INTEL CORE 2 DUO</t>
  </si>
  <si>
    <t>RD FORTIGATE 200A DUAL WAN PORTS</t>
  </si>
  <si>
    <t>IMPRESORA EPSON LX 300</t>
  </si>
  <si>
    <t>COMPUTADORA COMPAX ZEUS 7200</t>
  </si>
  <si>
    <t>COMPUTADORA COMPAX ZEUS 4164</t>
  </si>
  <si>
    <t>IMPRESORA HPLASERJET P 2015DN</t>
  </si>
  <si>
    <t>ITSRLL-ECO-0198 al 231</t>
  </si>
  <si>
    <t>COMPUTADORAS HP DC7800</t>
  </si>
  <si>
    <t>ITSRLL-ECO-0232 al 238</t>
  </si>
  <si>
    <t>IMPRESORAS HP LASER JET P 2015DN</t>
  </si>
  <si>
    <t>ITSRLL-ECO-0241 al 243</t>
  </si>
  <si>
    <t>MONITORES 19" HACER LCD AL1916AWB</t>
  </si>
  <si>
    <t>MONITOR HACER 22" LCD AL2216WBD</t>
  </si>
  <si>
    <t>REGULADORES NEGROS TDE</t>
  </si>
  <si>
    <t>REGULADOR DE VOLTAJE TRIPP-LITTLE 300 VA 175W</t>
  </si>
  <si>
    <t>PAQ. NOMINPAQ MONOUSUARIO</t>
  </si>
  <si>
    <t>LIC VFOX PRO 9.0 ESPAÑOL ACADEMICO</t>
  </si>
  <si>
    <t>LIC VISUAL ESTUDIO PRO 2005 ACADEMICO</t>
  </si>
  <si>
    <t>LIC OFFICE PRO PLUS 2007 ESP ACADEMICO</t>
  </si>
  <si>
    <t>LICENCIA Y ACTUALIZACION ANTIVIRUS NOD 32</t>
  </si>
  <si>
    <t>ADOBE K 12 DESIGN PREMIUM CS3</t>
  </si>
  <si>
    <t>SOFTWARE PROMODEL 30 MAQUINAS EN RED</t>
  </si>
  <si>
    <t>Complemento Licencia sofwatre</t>
  </si>
  <si>
    <t>Qual Core Xeon Preocesor E54102xgMB Cache, 2.33GHz, 1333MHz FSB, PE2900</t>
  </si>
  <si>
    <t>Proyector Sony VPL-FX40L 4000 LUMENES y Soporte Universal</t>
  </si>
  <si>
    <t>Nobrake APC SMART UPS XL 1000VA USB Serial 120v</t>
  </si>
  <si>
    <t>Regulador Voltaje Sola Basic Microvolt VA 2000 4 contactos</t>
  </si>
  <si>
    <t>Regulador Voltaje TDE PRONET 1KVA P/LIN 4 contactos</t>
  </si>
  <si>
    <t xml:space="preserve">computadora HP DX2400 DUAL CORE </t>
  </si>
  <si>
    <t>Switc 16 puertos  LINKSYS SRW2016</t>
  </si>
  <si>
    <t>Ruteador Trendnet BRV324</t>
  </si>
  <si>
    <t>Ruteador Trendnet BRV304</t>
  </si>
  <si>
    <t>computadora HP DX2400 Serie SMXL8450QM6</t>
  </si>
  <si>
    <t>Impresora Laser Jet HP 2055DN</t>
  </si>
  <si>
    <t xml:space="preserve">Impresora  </t>
  </si>
  <si>
    <t>Servidor HP Proliant 115G5 Serie S2UX912001B</t>
  </si>
  <si>
    <t>Nobrake CDP 500VA 300watts Serie 1006170200861</t>
  </si>
  <si>
    <t>Miniprinter Epson TM - U220PB-603 Serie F72F006164</t>
  </si>
  <si>
    <t>ITSRLL-ECO-0303</t>
  </si>
  <si>
    <t xml:space="preserve">IPAD </t>
  </si>
  <si>
    <t>COMPUTADORA IMAC 24"</t>
  </si>
  <si>
    <t>MONITOR BENQ 18.5 LCD</t>
  </si>
  <si>
    <t>IPAD 2 WI-FI +3G DE 32 GB</t>
  </si>
  <si>
    <t>IPAD 2 WI-FI  DE 32 GB</t>
  </si>
  <si>
    <t>MINOLAPTOP HACER ASPIRE ONE 722-BZ894</t>
  </si>
  <si>
    <t>LAPTOP HP PAVILON DV-4 4069LA</t>
  </si>
  <si>
    <t>VIDEOPROYECTOR EPSON POWER LITE 1915</t>
  </si>
  <si>
    <t>BUNDLE DESKTOP PAVILLON P6 2015</t>
  </si>
  <si>
    <t>NOBRAKE TRIPPLITE 1000 VA</t>
  </si>
  <si>
    <t>IMPRESORA MULTIFUNCIONAL ENVY 114 INY TINT</t>
  </si>
  <si>
    <t xml:space="preserve">TELEFONO UNILINEA Serie </t>
  </si>
  <si>
    <t>NOBRAKES TRIPPLITE 550 VA PUERT USB 6 CONTACTOS</t>
  </si>
  <si>
    <t>LAPTOP HACER E1-421-0428 AMD E450</t>
  </si>
  <si>
    <t>TABLETA WACOM BAMBO</t>
  </si>
  <si>
    <t>MONITOR LE 17"</t>
  </si>
  <si>
    <t>MONITOR LV911 WEB CAM</t>
  </si>
  <si>
    <t>LAPTOPS HACER CORE I3-2348M</t>
  </si>
  <si>
    <t>SAMSUM GALAXY 7</t>
  </si>
  <si>
    <t>LAPTOPS HACER ASPIRE 11.6"</t>
  </si>
  <si>
    <t>SERVIDOR HP PROLIANT ML350 T08</t>
  </si>
  <si>
    <t>WINDOWS SERVER STD 2012 OPEN ACADEMICO</t>
  </si>
  <si>
    <t>COMPUTADORAS DE ESCRITORIO HP PRO 6305</t>
  </si>
  <si>
    <t>COMPUTADORA Imac de 21.5#</t>
  </si>
  <si>
    <t>computadora macbook pro pantalla Retina de 15"</t>
  </si>
  <si>
    <t>MINI LAPTOT</t>
  </si>
  <si>
    <t>CREDENCIALIZADORA</t>
  </si>
  <si>
    <t>DESKTOP COMPAX ZEUS ECO GREEN 5303</t>
  </si>
  <si>
    <t>DESKTOP COMPAX ZEUS ECO GREEN 4303</t>
  </si>
  <si>
    <t>NOBRAKE APC SURTA 1500XL</t>
  </si>
  <si>
    <t>IMPRESORAS LASER HP 1102</t>
  </si>
  <si>
    <t>IMPRESORA MULTIFUNCIONAL IMP</t>
  </si>
  <si>
    <t>IMPRESORA LASERJET ENTERPRISE HP M551N</t>
  </si>
  <si>
    <t>WORCENTRE 3615DN LASER MULTIFUNCIONAL</t>
  </si>
  <si>
    <t>TAMBORES REGLAMENTARIOS CON AROS</t>
  </si>
  <si>
    <t xml:space="preserve">CORNETAS </t>
  </si>
  <si>
    <t>CLARINETES</t>
  </si>
  <si>
    <t>REGULADOR TDE-SLIM IKVA</t>
  </si>
  <si>
    <t>CESTO DE PLASTICO</t>
  </si>
  <si>
    <t>VENTILADOR</t>
  </si>
  <si>
    <t>CALEFACTOR IRVC</t>
  </si>
  <si>
    <t>ITSRLL-OAF-0005 y 06</t>
  </si>
  <si>
    <t>Sin consecutivo</t>
  </si>
  <si>
    <t>TANQUES PARA GAS DE 10 KG</t>
  </si>
  <si>
    <t xml:space="preserve">CESTO </t>
  </si>
  <si>
    <t>LUSTRADOR  MULTIFUNCIONAL</t>
  </si>
  <si>
    <t>VENTILADOR MAYT</t>
  </si>
  <si>
    <t>CAFETERA ELECTRICA</t>
  </si>
  <si>
    <t>CAFETERA TE-FAL</t>
  </si>
  <si>
    <t>ASPIRADORA IV615 WET</t>
  </si>
  <si>
    <t>Extintor Portatil PQS 6 KG.</t>
  </si>
  <si>
    <t>Extintor Portatil PQS 4.5 KG.</t>
  </si>
  <si>
    <t>Extintor 02 4.5 Kg</t>
  </si>
  <si>
    <t>Extintor CO2 Boxido de Carbono 2.5 Kg</t>
  </si>
  <si>
    <t>Señalamientos de Extintor 20 x 20</t>
  </si>
  <si>
    <t>Señalamientos Ruta de Evacuación</t>
  </si>
  <si>
    <t>Señalamiento de Alta Tension  35 x 50 Cms.</t>
  </si>
  <si>
    <t>Señalamiento No Fumar</t>
  </si>
  <si>
    <t>Cafetera Precoladora TEFAL</t>
  </si>
  <si>
    <t>secador de manos Ibero optico</t>
  </si>
  <si>
    <t>ITSRLL-OAF-0008 al 0013</t>
  </si>
  <si>
    <t>SECADOR DE MANOS IBERO OPTICO</t>
  </si>
  <si>
    <t>VENTILADORES TIPO INDUSTRIAL</t>
  </si>
  <si>
    <t>ASPIRADORA TURBO POWER</t>
  </si>
  <si>
    <t>Extintor portatil PQS 9.0Kgs</t>
  </si>
  <si>
    <t>Extintor CO2 de 4.5 HGS.</t>
  </si>
  <si>
    <t>Gabinete para Extintor</t>
  </si>
  <si>
    <t xml:space="preserve">TAPETES </t>
  </si>
  <si>
    <t>CESTO PAPELERO</t>
  </si>
  <si>
    <t>GABINETE CON 3 REPIZAS</t>
  </si>
  <si>
    <t>TARJETA MULTILINEAS PARA TELEFONO</t>
  </si>
  <si>
    <t>REGULADOR MICRO VOLT</t>
  </si>
  <si>
    <t>CESTO P/BASURA</t>
  </si>
  <si>
    <t>REPRODUCTORA SONY</t>
  </si>
  <si>
    <t>REGULADOR PRONET</t>
  </si>
  <si>
    <t>MEMORIA FLASH</t>
  </si>
  <si>
    <t>VIDEO PROYECTOR MCA VISION</t>
  </si>
  <si>
    <t>TELEFONO UNILINIEA PANASONIC</t>
  </si>
  <si>
    <t>GRABADORA TIPO REPORTERO</t>
  </si>
  <si>
    <t>ITSRLL-OAF-0028 y 29</t>
  </si>
  <si>
    <t>RETRO POYECTOR 3 M</t>
  </si>
  <si>
    <t>VITRINA EXHIBIDORA</t>
  </si>
  <si>
    <t>VITRINA EXHIBIDORA RESPALDO METALICO</t>
  </si>
  <si>
    <t>ITSRLL-OAF-0034 y 0035</t>
  </si>
  <si>
    <t>MESAS P/BIBLIOTECA BLANCAS</t>
  </si>
  <si>
    <t>GABINETE CON CON 4 ENTREPAÑOS</t>
  </si>
  <si>
    <t>ENTRPAÑOSP/REFACC. .84*.30 CAPS.80KG</t>
  </si>
  <si>
    <t>POSTE TROQUELADO DE 2 MTS.</t>
  </si>
  <si>
    <t>PREPARACION DE RED</t>
  </si>
  <si>
    <t>REGULADOR DE VOLTAJE</t>
  </si>
  <si>
    <t>MOUSSE MINIDIN</t>
  </si>
  <si>
    <t>ITSRLL-OAF-0048 al 0053</t>
  </si>
  <si>
    <t>BANCAS DE MADERA</t>
  </si>
  <si>
    <t>DESPACHADOR DE AGUA</t>
  </si>
  <si>
    <t>ITSRLL-OAF-0056 al 0061</t>
  </si>
  <si>
    <t>GRABADORA TIPO REPORT</t>
  </si>
  <si>
    <t>SECADOR DE MANOS</t>
  </si>
  <si>
    <t>CAMARA DIGITAL SONY</t>
  </si>
  <si>
    <t>PANTALLA DA-LITE TRIPIE</t>
  </si>
  <si>
    <t>ENFIRADORES DE AGUA</t>
  </si>
  <si>
    <t>TAMBORES</t>
  </si>
  <si>
    <t>CORNETAS</t>
  </si>
  <si>
    <t>CLARINES</t>
  </si>
  <si>
    <t>ITSRLL-OAF-0071 y 0072</t>
  </si>
  <si>
    <t>DVD GRABADORA</t>
  </si>
  <si>
    <t xml:space="preserve">BUZÓN DE QUEJAS </t>
  </si>
  <si>
    <t>HIDROLAVADORA</t>
  </si>
  <si>
    <t>LUXOMETRO</t>
  </si>
  <si>
    <t>BICICLETERO MODULAR CON CAP DE 20 BICICLETAS</t>
  </si>
  <si>
    <t>ENFRIADOR DE AGUA GE GXCF04F</t>
  </si>
  <si>
    <t>NICHO PARA BANDERA MADERA Y VIDRIO COLOR ROBLE</t>
  </si>
  <si>
    <t>IMPRESORA DUALYS STD EVOLIS (CREDENCIALES)</t>
  </si>
  <si>
    <t>DIGITALIZADOR DE FIRMA CON VISOR TOPAZ</t>
  </si>
  <si>
    <t>PODIUM EN MADERA COLOR NOGAL</t>
  </si>
  <si>
    <t>TAMBORES REGLAMENTARIOS</t>
  </si>
  <si>
    <t>CORNETAS EUROPEAS DE ALPACA</t>
  </si>
  <si>
    <t>CLARINES DE ALPACA</t>
  </si>
  <si>
    <t>CAMARA SONY HIGH DEFINITION CAMCORDE</t>
  </si>
  <si>
    <t>RADIO TALKABOUT 10 MILLAS MOTOROLA</t>
  </si>
  <si>
    <t>DVD-RX DE 120 MIN/4.7GB</t>
  </si>
  <si>
    <t>SECADOR DE MANOS IBERO OPTICO 127V</t>
  </si>
  <si>
    <t>CAMARA DIGITAL</t>
  </si>
  <si>
    <t>EQUIPO DE SONIDO</t>
  </si>
  <si>
    <t>IMPRESORA ROTULADORA</t>
  </si>
  <si>
    <t>SCANNER HP SAN JET 4070</t>
  </si>
  <si>
    <t>ITSRLL-OAF-0093 al 0096</t>
  </si>
  <si>
    <t>GUITERRAS ELECT. ACUSTICA</t>
  </si>
  <si>
    <t>CONTRABAJO 4-4 CEDRO</t>
  </si>
  <si>
    <t>GRABADORA SONY</t>
  </si>
  <si>
    <t>ITSRLL-OAF-01101 al  103</t>
  </si>
  <si>
    <t xml:space="preserve">CAMARA POLICOM VIA VIDEO </t>
  </si>
  <si>
    <t>CAMARA FOTOGRAFICA CANON</t>
  </si>
  <si>
    <t>TELEFONO CELULAR NOKIA</t>
  </si>
  <si>
    <t>TELEFONO MULT.M.LIBRES</t>
  </si>
  <si>
    <t>RADIOGRABADORA</t>
  </si>
  <si>
    <t>ITSRLL-OAF-0109 y  110</t>
  </si>
  <si>
    <t>LENTES DE ACERCAMIENTO PARA CAMARA SONY</t>
  </si>
  <si>
    <t>PORTACPU METALICO</t>
  </si>
  <si>
    <t>TELEFONO PANASONIC INALAMBRICO</t>
  </si>
  <si>
    <t>GRABADORA NESTEK</t>
  </si>
  <si>
    <t>PANTALLA PARA PROYECCION</t>
  </si>
  <si>
    <t>REFRIGERADOR PARA LABORATORIO</t>
  </si>
  <si>
    <t>CORTADOR TRITURADOR</t>
  </si>
  <si>
    <t>BONGOS LP ASPIERE</t>
  </si>
  <si>
    <t>TRIPIE CON CONTROL</t>
  </si>
  <si>
    <t>CAJA FUERTE COMPACTA</t>
  </si>
  <si>
    <t>RADIO MOTOROLA</t>
  </si>
  <si>
    <t>TELEFONO MULT.</t>
  </si>
  <si>
    <t>ROUTER INALAMBRICO</t>
  </si>
  <si>
    <t>PODADORA DE CESPED</t>
  </si>
  <si>
    <t>reclasificacion ajuste de auditoria</t>
  </si>
  <si>
    <t>Aspiradora MC 215</t>
  </si>
  <si>
    <t>Engargoladora Metalica Miniware</t>
  </si>
  <si>
    <t>Calculadora e Impresora Casio</t>
  </si>
  <si>
    <t>Flauta Yanaha Alto</t>
  </si>
  <si>
    <t>Flauta Yamaha Bajo</t>
  </si>
  <si>
    <t>Consola de 8 canales</t>
  </si>
  <si>
    <t>Lampara de Trabajo</t>
  </si>
  <si>
    <t>Desbrozadora Partner</t>
  </si>
  <si>
    <t>ITSRLL-OAF-0126 al 0130</t>
  </si>
  <si>
    <t>Guitarras</t>
  </si>
  <si>
    <t>Refrigerador 4" GE Silver</t>
  </si>
  <si>
    <t>Extinguidor PQS Cap 6.5 KG</t>
  </si>
  <si>
    <t>Microfonos Shure RS-25</t>
  </si>
  <si>
    <t>Microfono Senmheiser E-835</t>
  </si>
  <si>
    <t>Stand para Microfono</t>
  </si>
  <si>
    <t xml:space="preserve">Telefono Manos Libres </t>
  </si>
  <si>
    <t>Camara Digital Sony</t>
  </si>
  <si>
    <t>Bocina Bafle Profesional</t>
  </si>
  <si>
    <t xml:space="preserve">Enfriador de agua  </t>
  </si>
  <si>
    <t>Camara Digital Reflex Sony Modelo DSLR-A200K</t>
  </si>
  <si>
    <t>ITSRLL-OAF-0195 al 201</t>
  </si>
  <si>
    <t>Extinguidores</t>
  </si>
  <si>
    <t xml:space="preserve">ITSRLL-OAF-0202 al 207 </t>
  </si>
  <si>
    <t>COMPRENDE OS 21 EXTINTORES</t>
  </si>
  <si>
    <t>ITSRLL-OAF-0208</t>
  </si>
  <si>
    <t>ITSRLL-OAF-0209 al 216</t>
  </si>
  <si>
    <t>Telefono GPS Garmin Extrex H</t>
  </si>
  <si>
    <t>Taladro ManualMarca Bosh Bat Rec 18</t>
  </si>
  <si>
    <t>Parrilla Electrica Termos Cosmo</t>
  </si>
  <si>
    <t xml:space="preserve">Extinguidor  </t>
  </si>
  <si>
    <t xml:space="preserve">Molino de carne Torrey Mod. M-12 </t>
  </si>
  <si>
    <t>Telefono Panasonic</t>
  </si>
  <si>
    <t>Frigbar GE</t>
  </si>
  <si>
    <t>SOPLADORA ASPIRADORA MAKITA</t>
  </si>
  <si>
    <t>PACK RADIOS 2 VIAS</t>
  </si>
  <si>
    <t>VIDEOCAMARAS HDC HS80PU-K</t>
  </si>
  <si>
    <t xml:space="preserve">PODADORA </t>
  </si>
  <si>
    <t>CAMARA MINI DOMO ANTIVANDALISMO</t>
  </si>
  <si>
    <t>CAMARA DIA/NOCHE HD RES 650-+700 TVL</t>
  </si>
  <si>
    <t>FUENTE PARA CCTV DUAL STAND VENTILADOR</t>
  </si>
  <si>
    <t>VIDEOCAMARA DIGITAL STAND ALONE 240</t>
  </si>
  <si>
    <t>DISCIS DUROS SATA DE 2000GB</t>
  </si>
  <si>
    <t>ENLACE INALAMBRICO NANOSTATION M5</t>
  </si>
  <si>
    <t>TRSNSEPTOR PASIVO UN CANAL</t>
  </si>
  <si>
    <t>BOBINA DE CABLE UTP 5E</t>
  </si>
  <si>
    <t>Bafle Amplificado 2 vias con lector USB de 35</t>
  </si>
  <si>
    <t>Bafle Prof 2 vias 15" c/amplificador 3500W PMP</t>
  </si>
  <si>
    <t>Mesas para computo de 2 plazas 1.60x60</t>
  </si>
  <si>
    <t xml:space="preserve">Mesa para computo una plaza 1.40x60x74 </t>
  </si>
  <si>
    <t>Sillas de visita sin paleta,sin descansabr.</t>
  </si>
  <si>
    <t>Sillas de visita sin brazos tapizada</t>
  </si>
  <si>
    <t>Mesa para computación estilo metalica</t>
  </si>
  <si>
    <t>Mesa trapezoidal con cubierta especial</t>
  </si>
  <si>
    <t>Pizarron Blanco de 90x300cms.</t>
  </si>
  <si>
    <t>Pizarron Blanco de 1.20*2.40</t>
  </si>
  <si>
    <t>MESAS DE 50 X 1.40 X 75 NOGAL CLARO</t>
  </si>
  <si>
    <t>SILLAS ACOJINADAS COLOR MEZQUITE</t>
  </si>
  <si>
    <t>PIZARRON BLANCO PORCELANIZADO 90x300</t>
  </si>
  <si>
    <t>PIZARRON ELECTRICO INTERACTIVO SMART SB-680</t>
  </si>
  <si>
    <t>PROYECTOR EPSON POWER LITE 53</t>
  </si>
  <si>
    <t>Sin Consecutivo</t>
  </si>
  <si>
    <t>BASE PARA PROYECTOR</t>
  </si>
  <si>
    <t>CABLEADO</t>
  </si>
  <si>
    <t>PIZARRON BLANCO 120x240 MARCO DE ALUMINIO</t>
  </si>
  <si>
    <t xml:space="preserve">MESAS BINARIAS CON ADAPTACION DE PORTA CPU </t>
  </si>
  <si>
    <t>ITSRLL-MOA-0663 A 0671</t>
  </si>
  <si>
    <t>PROTECTORES P PROYECTOR</t>
  </si>
  <si>
    <t>PIZARRON ELECTRONICO INTERACTIVO MARCA SMART TECNOLOGIES MOD SB680</t>
  </si>
  <si>
    <t>PROYECTOR EPSON POWER LITE 78C</t>
  </si>
  <si>
    <t>MESAS CON ADAPTACION DE CPU</t>
  </si>
  <si>
    <t>PROYECTOR EPSON POWER LITE  S3</t>
  </si>
  <si>
    <t>PROYECTOR EPSON POWER LITE  76-C</t>
  </si>
  <si>
    <t xml:space="preserve">BASE PARA PROYECTOR </t>
  </si>
  <si>
    <t>ITSRLL-MOA-0692 al 0699</t>
  </si>
  <si>
    <t>MESAS BINARIAS COLOR MAPLE</t>
  </si>
  <si>
    <t>SILLAS ACOJINADAS</t>
  </si>
  <si>
    <t>PIZARRON SMART BOARD SB-680</t>
  </si>
  <si>
    <t>VIDEOPROYECTOR C-2611</t>
  </si>
  <si>
    <t>VIDEO PROYECTOR EPSON 77C</t>
  </si>
  <si>
    <t>ITSRLL-MOA- 1211 al  1234</t>
  </si>
  <si>
    <t>Pintarrones de 1.20 x 1.20</t>
  </si>
  <si>
    <t>Videoproyector Compax BQ-611</t>
  </si>
  <si>
    <t>PROYECTORES BENQ MO515 SVGA 2500 ANSI CONT 2600</t>
  </si>
  <si>
    <t>Proyector Benq MS502 2700 lumenes</t>
  </si>
  <si>
    <t>Grabadoras Reporteras Sony 2GB</t>
  </si>
  <si>
    <t>Bafle</t>
  </si>
  <si>
    <t>Proyector Dell m110 WXGA LED</t>
  </si>
  <si>
    <t>Pantalla Electrica 2.44 x 2.44</t>
  </si>
  <si>
    <t>Pantalla Plasma HISENSE 29 LED HD</t>
  </si>
  <si>
    <t>Proyector Benq MS502 2700</t>
  </si>
  <si>
    <t>Proyector Benq</t>
  </si>
  <si>
    <t>Cmara Nikon</t>
  </si>
  <si>
    <t>Canaras Digitales Canon</t>
  </si>
  <si>
    <t>Camara Digital Nikon Coolpix S3500</t>
  </si>
  <si>
    <t>VIDEOCAMARA GOPRON HERO3 NEGRA</t>
  </si>
  <si>
    <t>ITSRLL-ECL-0001</t>
  </si>
  <si>
    <t>CPU Pentium 4 a 2.0Ghz ALASKA</t>
  </si>
  <si>
    <t>ITSRLL-ECL-0002</t>
  </si>
  <si>
    <t>ITSRLL-ECL-0003</t>
  </si>
  <si>
    <t>ITSRLL-ECL-0004</t>
  </si>
  <si>
    <t>ITSRLL-ECL-0005</t>
  </si>
  <si>
    <t>ITSRLL-ECL-0006</t>
  </si>
  <si>
    <t>ITSRLL-ECL-0007</t>
  </si>
  <si>
    <t>ITSRLL-ECL-0008</t>
  </si>
  <si>
    <t>ITSRLL-ECL-0009</t>
  </si>
  <si>
    <t>ITSRLL-ECL-0010</t>
  </si>
  <si>
    <t>ITSRLL-ECL-0011</t>
  </si>
  <si>
    <t>ITSRLL-ECL-0012</t>
  </si>
  <si>
    <t>ITSRLL-ECL-0013</t>
  </si>
  <si>
    <t>ITSRLL-ECL-0014</t>
  </si>
  <si>
    <t>ITSRLL-ECL-0015</t>
  </si>
  <si>
    <t>ITSRLL-ECL-0016</t>
  </si>
  <si>
    <t>ITSRLL-ECL-0017</t>
  </si>
  <si>
    <t>ITSRLL-ECL-0018</t>
  </si>
  <si>
    <t>ITSRLL-ECL-0019</t>
  </si>
  <si>
    <t>ITSRLL-ECL-0020</t>
  </si>
  <si>
    <t>ITSRLL-ECL-0021</t>
  </si>
  <si>
    <t>ITSRLL-ECL-0022</t>
  </si>
  <si>
    <t>ITSRLL-ECL-0023</t>
  </si>
  <si>
    <t>ITSRLL-ECL-0024</t>
  </si>
  <si>
    <t>ITSRLL-ECL-0025</t>
  </si>
  <si>
    <t>ITSRLL-ECL-0026</t>
  </si>
  <si>
    <t>ITSRLL-ECL-0027</t>
  </si>
  <si>
    <t>ITSRLL-ECL-0028</t>
  </si>
  <si>
    <t>ITSRLL-ECL-0029</t>
  </si>
  <si>
    <t>ITSRLL-ECL-0030</t>
  </si>
  <si>
    <t>ITSRLL-ECL-0031</t>
  </si>
  <si>
    <t>ITSRLL-ECL-0032</t>
  </si>
  <si>
    <t>ITSRLL-ECL-0033</t>
  </si>
  <si>
    <t>ITSRLL-ECL-0034</t>
  </si>
  <si>
    <t>ITSRLL-ECL-0035</t>
  </si>
  <si>
    <t>ITSRLL-ECL-0036</t>
  </si>
  <si>
    <t>ITSRLL-ECL-0037</t>
  </si>
  <si>
    <t>ITSRLL-ECL-0038</t>
  </si>
  <si>
    <t>ITSRLL-ECL-0039</t>
  </si>
  <si>
    <t>ITSRLL-ECL-0040</t>
  </si>
  <si>
    <t>ITSRLL-ECL-0041</t>
  </si>
  <si>
    <t>ITSRLL-ECL-0042</t>
  </si>
  <si>
    <t>ITSRLL-ECL-0043</t>
  </si>
  <si>
    <t xml:space="preserve">Monitor 15" SVGA </t>
  </si>
  <si>
    <t>ITSRLL-ECL-0044</t>
  </si>
  <si>
    <t>ITSRLL-ECL-0045</t>
  </si>
  <si>
    <t>ITSRLL-ECL-0046</t>
  </si>
  <si>
    <t>ITSRLL-ECL-0047</t>
  </si>
  <si>
    <t>ITSRLL-ECL-0048</t>
  </si>
  <si>
    <t>ITSRLL-ECL-0049</t>
  </si>
  <si>
    <t>ITSRLL-ECL-0050</t>
  </si>
  <si>
    <t>ITSRLL-ECL-0051</t>
  </si>
  <si>
    <t>ITSRLL-ECL-0052</t>
  </si>
  <si>
    <t>ITSRLL-ECL-0053</t>
  </si>
  <si>
    <t>Monitor 15" SVGA</t>
  </si>
  <si>
    <t>ITSRLL-ECL-0054</t>
  </si>
  <si>
    <t>ITSRLL-ECL-0055</t>
  </si>
  <si>
    <t>ITSRLL-ECL-0056</t>
  </si>
  <si>
    <t>ITSRLL-ECL-0057</t>
  </si>
  <si>
    <t>ITSRLL-ECL-0058</t>
  </si>
  <si>
    <t>ITSRLL-ECL-0059</t>
  </si>
  <si>
    <t>Monitor  Sistemax</t>
  </si>
  <si>
    <t>ITSRLL-ECL-0060</t>
  </si>
  <si>
    <t>ITSRLL-ECL-0061</t>
  </si>
  <si>
    <t>ITSRLL-ECL-0062</t>
  </si>
  <si>
    <t>ITSRLL-ECL-0063</t>
  </si>
  <si>
    <t>ITSRLL-ECL-0064</t>
  </si>
  <si>
    <t>ITSRLL-ECL-0065</t>
  </si>
  <si>
    <t>ITSRLL-ECL-0066</t>
  </si>
  <si>
    <t>ITSRLL-ECL-0067</t>
  </si>
  <si>
    <t>ITSRLL-ECL-0068</t>
  </si>
  <si>
    <t>Monitor  Alaska</t>
  </si>
  <si>
    <t>ITSRLL-ECL-0069</t>
  </si>
  <si>
    <t>ITSRLL-ECL-0070</t>
  </si>
  <si>
    <t>ITSRLL-ECL-0071</t>
  </si>
  <si>
    <t>ITSRLL-ECL-0072</t>
  </si>
  <si>
    <t>ITSRLL-ECL-0073</t>
  </si>
  <si>
    <t>ITSRLL-ECL-0074</t>
  </si>
  <si>
    <t>Monitor  BTC</t>
  </si>
  <si>
    <t>ITSRLL-ECL-0075</t>
  </si>
  <si>
    <t>ITSRLL-ECL-0076</t>
  </si>
  <si>
    <t>ITSRLL-ECL-0077</t>
  </si>
  <si>
    <t>ITSRLL-ECL-0078</t>
  </si>
  <si>
    <t>ITSRLL-ECL-0079</t>
  </si>
  <si>
    <t>ITSRLL-ECL-0080</t>
  </si>
  <si>
    <t>ITSRLL-ECL-0081</t>
  </si>
  <si>
    <t>ITSRLL-ECL-0082</t>
  </si>
  <si>
    <t>ITSRLL-ECL-0083</t>
  </si>
  <si>
    <t>ITSRLL-ECL-0084</t>
  </si>
  <si>
    <t>ITSRLL-ECL-0085</t>
  </si>
  <si>
    <t>Teclado multimedia</t>
  </si>
  <si>
    <t>ITSRLL-ECL-0086</t>
  </si>
  <si>
    <t>ITSRLL-ECL-0087</t>
  </si>
  <si>
    <t>ITSRLL-ECL-0088</t>
  </si>
  <si>
    <t>ITSRLL-ECL-0089</t>
  </si>
  <si>
    <t>ITSRLL-ECL-0090</t>
  </si>
  <si>
    <t>ITSRLL-ECL-0091</t>
  </si>
  <si>
    <t>ITSRLL-ECL-0092</t>
  </si>
  <si>
    <t>Teclado ACTEK</t>
  </si>
  <si>
    <t>ITSRLL-ECL-0093</t>
  </si>
  <si>
    <t>ITSRLL-ECL-0094</t>
  </si>
  <si>
    <t>ITSRLL-ECL-0095</t>
  </si>
  <si>
    <t>ITSRLL-ECL-0096</t>
  </si>
  <si>
    <t>ITSRLL-ECL-0097</t>
  </si>
  <si>
    <t>ITSRLL-ECL-0098</t>
  </si>
  <si>
    <t>ITSRLL-ECL-0099</t>
  </si>
  <si>
    <t>ITSRLL-ECL-0100</t>
  </si>
  <si>
    <t>ITSRLL-ECL-0101</t>
  </si>
  <si>
    <t>ITSRLL-ECL-0102</t>
  </si>
  <si>
    <t>ITSRLL-ECL-0103</t>
  </si>
  <si>
    <t>ITSRLL-ECL-0104</t>
  </si>
  <si>
    <t>ITSRLL-ECL-0105</t>
  </si>
  <si>
    <t>Teclado ALASKA</t>
  </si>
  <si>
    <t>ITSRLL-ECL-0106</t>
  </si>
  <si>
    <t>ITSRLL-ECL-0107</t>
  </si>
  <si>
    <t>ITSRLL-ECL-0108</t>
  </si>
  <si>
    <t>ITSRLL-ECL-0109</t>
  </si>
  <si>
    <t>ITSRLL-ECL-0110</t>
  </si>
  <si>
    <t>ITSRLL-ECL-0111</t>
  </si>
  <si>
    <t>ITSRLL-ECL-0112</t>
  </si>
  <si>
    <t>ITSRLL-ECL-0113</t>
  </si>
  <si>
    <t>ITSRLL-ECL-0114</t>
  </si>
  <si>
    <t>ITSRLL-ECL-0115</t>
  </si>
  <si>
    <t>ITSRLL-ECL-0116</t>
  </si>
  <si>
    <t>ITSRLL-ECL-0117</t>
  </si>
  <si>
    <t>ITSRLL-ECL-0118</t>
  </si>
  <si>
    <t>ITSRLL-ECL-0119</t>
  </si>
  <si>
    <t>ITSRLL-ECL-0120</t>
  </si>
  <si>
    <t>ITSRLL-ECL-0121</t>
  </si>
  <si>
    <t>ITSRLL-ECL-0122</t>
  </si>
  <si>
    <t>ITSRLL-ECL-0123</t>
  </si>
  <si>
    <t>ITSRLL-ECL-0124</t>
  </si>
  <si>
    <t>ITSRLL-ECL-0125</t>
  </si>
  <si>
    <t>ITSRLL-ECL-0126</t>
  </si>
  <si>
    <t xml:space="preserve">Mouse </t>
  </si>
  <si>
    <t>ITSRLL-ECL-0127</t>
  </si>
  <si>
    <t xml:space="preserve">Regulador </t>
  </si>
  <si>
    <t>ITSRLL-ECL-0128</t>
  </si>
  <si>
    <t>ITSRLL-ECL-0129</t>
  </si>
  <si>
    <t>ITSRLL-ECL-0130</t>
  </si>
  <si>
    <t>ITSRLL-ECL-0131</t>
  </si>
  <si>
    <t>ITSRLL-ECL-0132</t>
  </si>
  <si>
    <t>ITSRLL-ECL-0133</t>
  </si>
  <si>
    <t>ITSRLL-ECL-0134</t>
  </si>
  <si>
    <t>ITSRLL-ECL-0135</t>
  </si>
  <si>
    <t>ITSRLL-ECL-0136</t>
  </si>
  <si>
    <t>ITSRLL-ECL-0137</t>
  </si>
  <si>
    <t>ITSRLL-ECL-0138</t>
  </si>
  <si>
    <t>ITSRLL-ECL-0139</t>
  </si>
  <si>
    <t>ITSRLL-ECL-0140</t>
  </si>
  <si>
    <t>ITSRLL-ECL-0141</t>
  </si>
  <si>
    <t>ITSRLL-ECL-0142</t>
  </si>
  <si>
    <t>ITSRLL-ECL-0143</t>
  </si>
  <si>
    <t>ITSRLL-ECL-0144</t>
  </si>
  <si>
    <t>ITSRLL-ECL-0145</t>
  </si>
  <si>
    <t>ITSRLL-ECL-0146</t>
  </si>
  <si>
    <t>ITSRLL-ECL-0147</t>
  </si>
  <si>
    <t>ITSRLL-ECL-0148</t>
  </si>
  <si>
    <t>ITSRLL-ECL-0149</t>
  </si>
  <si>
    <t>ITSRLL-ECL-0150</t>
  </si>
  <si>
    <t>ITSRLL-ECL-0151</t>
  </si>
  <si>
    <t>ITSRLL-ECL-0152</t>
  </si>
  <si>
    <t>Regulador EMI</t>
  </si>
  <si>
    <t>ITSRLL-ECL-0153</t>
  </si>
  <si>
    <t>ITSRLL-ECL-0154</t>
  </si>
  <si>
    <t>ITSRLL-ECL-0155</t>
  </si>
  <si>
    <t>ITSRLL-ECL-0156</t>
  </si>
  <si>
    <t>ITSRLL-ECL-0157</t>
  </si>
  <si>
    <t>ITSRLL-ECL-0158</t>
  </si>
  <si>
    <t>ITSRLL-ECL-0159</t>
  </si>
  <si>
    <t>ITSRLL-ECL-0160</t>
  </si>
  <si>
    <t>ITSRLL-ECL-0161</t>
  </si>
  <si>
    <t>ITSRLL-ECL-0162</t>
  </si>
  <si>
    <t>Regulador</t>
  </si>
  <si>
    <t>ITSRLL-ECL-0163</t>
  </si>
  <si>
    <t>ITSRLL-ECL-0164</t>
  </si>
  <si>
    <t>ITSRLL-ECL-0165</t>
  </si>
  <si>
    <t>ITSRLL-ECL-0166</t>
  </si>
  <si>
    <t>ITSRLL-ECL-0167</t>
  </si>
  <si>
    <t>ITSRLL-ECL-0168</t>
  </si>
  <si>
    <t>Juegos de fundas para computadora</t>
  </si>
  <si>
    <t>Cables para moden</t>
  </si>
  <si>
    <t>ITSRLL-OAF-0314 al 355</t>
  </si>
  <si>
    <t>Pares de bocinas para computadora</t>
  </si>
  <si>
    <t>ITSRLL-ECL-0169 al 0208</t>
  </si>
  <si>
    <t>Calculadora T1-voyage</t>
  </si>
  <si>
    <t>Interface de Audio T1-Presenter</t>
  </si>
  <si>
    <t xml:space="preserve">View Screen T1 </t>
  </si>
  <si>
    <t xml:space="preserve">Cbl2 T1 </t>
  </si>
  <si>
    <t>Cbr T1</t>
  </si>
  <si>
    <t>CARGADOR AA/AAA RAPIDO</t>
  </si>
  <si>
    <t>Mesa de lavado una tarja</t>
  </si>
  <si>
    <t>Banco para sentarse</t>
  </si>
  <si>
    <t>Mueble de guardado Bajo p/laboratorio</t>
  </si>
  <si>
    <t>Mesa de Lavado una tarja</t>
  </si>
  <si>
    <t>Mesa Central p/Laboratorio</t>
  </si>
  <si>
    <t>Desecadores de 200mm diam asa en</t>
  </si>
  <si>
    <t>Paquete de Laboratorio Polifuncional</t>
  </si>
  <si>
    <t>Balanza Granataria de triple Viga</t>
  </si>
  <si>
    <t>Aparato de Hoffman</t>
  </si>
  <si>
    <t>Jeringa dePascal de vidrio con base</t>
  </si>
  <si>
    <t>Microscopio monucular tipo estudiante</t>
  </si>
  <si>
    <t>Vaso comunicante vidrio base de made</t>
  </si>
  <si>
    <t>Conjunto de practicas biologia tipo</t>
  </si>
  <si>
    <t>Conjunto de practicas de Quimica</t>
  </si>
  <si>
    <t>Conjunto practica de Mecanica</t>
  </si>
  <si>
    <t>ITSRLL-ECL-0292 y 293</t>
  </si>
  <si>
    <t>Conjunto de practica de Optica y Term</t>
  </si>
  <si>
    <t xml:space="preserve">Vernier grande demostración madera </t>
  </si>
  <si>
    <t>Conjunto para practicas de Electricidad</t>
  </si>
  <si>
    <t>Kit de motor de gasolina</t>
  </si>
  <si>
    <t>Modelo anatomico desarmable del tors</t>
  </si>
  <si>
    <t>Bomba portatil de presión y vacío</t>
  </si>
  <si>
    <t>Kit de Herramientas</t>
  </si>
  <si>
    <t>Mueble de guardado alto p/laborat</t>
  </si>
  <si>
    <t>Mesa de preparación y demostraci</t>
  </si>
  <si>
    <t>Estufa hornos y calores hasta 1800°</t>
  </si>
  <si>
    <t xml:space="preserve">SIE PICNOMETRO GAY </t>
  </si>
  <si>
    <t>MAESA BUFFER DE REFERENCIA</t>
  </si>
  <si>
    <t>SIE PIPETA AUTOMATICA</t>
  </si>
  <si>
    <t>SIE PLACA PORC.</t>
  </si>
  <si>
    <t>SIE DESECADOR VIDRIO</t>
  </si>
  <si>
    <t xml:space="preserve">MERCK BRAND </t>
  </si>
  <si>
    <t>SIE LICUADORA OSTERIZER</t>
  </si>
  <si>
    <t xml:space="preserve">SHIMADZU BALANZA </t>
  </si>
  <si>
    <t>CONDUCTRONI MEDIDOR DE PH</t>
  </si>
  <si>
    <t>SIE ESPECTOFOTOMETRO</t>
  </si>
  <si>
    <t>IROSCOPE MICROSCOPIO</t>
  </si>
  <si>
    <t>SIE APARATO DE DESTILACION</t>
  </si>
  <si>
    <t>SIE REFACTROMETRO ATAGO</t>
  </si>
  <si>
    <t>SIE PUNTA BLANCA</t>
  </si>
  <si>
    <t>RIOS ESTUFA DE CULTIVO</t>
  </si>
  <si>
    <t>RIOS ROCHA BLANCO</t>
  </si>
  <si>
    <t xml:space="preserve">ARSA MUFLA </t>
  </si>
  <si>
    <t>FELI CONTADOR DE COLONIAS</t>
  </si>
  <si>
    <t>ALL AMERICAN AUTOCLAVE</t>
  </si>
  <si>
    <t>3D ROBOT 9V FULLY</t>
  </si>
  <si>
    <t>FISCHERTECHNIK ROBO</t>
  </si>
  <si>
    <t>FISCHERTECHNIK PNEUMATIC</t>
  </si>
  <si>
    <t>FISCHERTECHNIK ACCU</t>
  </si>
  <si>
    <t>SORTING BOX</t>
  </si>
  <si>
    <t>BASE PLATE</t>
  </si>
  <si>
    <t>Parrillas Electricas Rival PCT-01R</t>
  </si>
  <si>
    <t>SHIMADZU BALANZA DIGITAL 620gr</t>
  </si>
  <si>
    <t>Rugociemtro SJ-201P (4mN)</t>
  </si>
  <si>
    <t>Calibrador Digital 150mm/6"</t>
  </si>
  <si>
    <t>Micrometro de Exteriores 0-25mm</t>
  </si>
  <si>
    <t>Micrometro de Exteriores 25-50mm</t>
  </si>
  <si>
    <t>Transportador Redondo</t>
  </si>
  <si>
    <t>Transportador Rectangular</t>
  </si>
  <si>
    <t>Microm Dig Ext 0-25mm/0-1"</t>
  </si>
  <si>
    <t>Esccuadra Universal 300mm 12"</t>
  </si>
  <si>
    <t>Calibre Roscas 51H 0.4-7 mm</t>
  </si>
  <si>
    <t xml:space="preserve">Indexed Line </t>
  </si>
  <si>
    <t>Fishertechnik Industry Robots</t>
  </si>
  <si>
    <t>Fishertechnik Profi Eco Power</t>
  </si>
  <si>
    <t>Fishertechnik Robo Inetrface</t>
  </si>
  <si>
    <t xml:space="preserve">Fishertechnik Accu Set 110 v </t>
  </si>
  <si>
    <t>Sorting Box</t>
  </si>
  <si>
    <t>Base Plate</t>
  </si>
  <si>
    <t>50F3534 12396</t>
  </si>
  <si>
    <t>29C2184 3030</t>
  </si>
  <si>
    <t>20M0354 72-8170</t>
  </si>
  <si>
    <t>93K5765 TDS1001B</t>
  </si>
  <si>
    <t>29M6229 37XR-A</t>
  </si>
  <si>
    <t>47M3599 AFG3021B</t>
  </si>
  <si>
    <t>93K6835 83-24-225-3</t>
  </si>
  <si>
    <t>SIE MEZCLADOR VORTEX MARCA GEMMY</t>
  </si>
  <si>
    <t>Gaveta con dos puertas</t>
  </si>
  <si>
    <t xml:space="preserve">Superpro Z </t>
  </si>
  <si>
    <t>Microdigestor tipo kjeldahl Mod. KDK-6</t>
  </si>
  <si>
    <t>Destilador Rapido Tipo KJELDAHL</t>
  </si>
  <si>
    <t>Dogestor Tipo KJELDAHL Mod. KJR</t>
  </si>
  <si>
    <t>Extractor SOXHLET VH-6</t>
  </si>
  <si>
    <t>Aparato Extractor SOXHLET 250 ml</t>
  </si>
  <si>
    <t>Campana de flujo laminar Novatech</t>
  </si>
  <si>
    <t>Quemador Alta temperatura</t>
  </si>
  <si>
    <t>Campana de extraccion de humos Rodeli</t>
  </si>
  <si>
    <t>Mesa Metalica Didactica</t>
  </si>
  <si>
    <t xml:space="preserve">Compresor </t>
  </si>
  <si>
    <t>Electrovalvula</t>
  </si>
  <si>
    <t>Sensor de presion</t>
  </si>
  <si>
    <t>Higrotermografo Marca Sato Serie 35716</t>
  </si>
  <si>
    <t>ITSRLL-ECL-0555 y 556</t>
  </si>
  <si>
    <t>Termometro de Suelo Marca Extech</t>
  </si>
  <si>
    <t>Medidor Combinado de PH Humedad de Suelo Marca TFA</t>
  </si>
  <si>
    <t>Luxometro Marca Extech Serie Q480757</t>
  </si>
  <si>
    <t>Higrotermografo Digital Marca TFA</t>
  </si>
  <si>
    <t>Horno de Gaveta Century Mod. H1 145 4</t>
  </si>
  <si>
    <t>Batidora Electrica Blazer Mod B-10</t>
  </si>
  <si>
    <t>Amasadora Electrica Blazer Mod A-50</t>
  </si>
  <si>
    <t>Mesa de Trabajo Isla Mod A-01</t>
  </si>
  <si>
    <t>Pariila a Gas Mca Ferro Mod 3210</t>
  </si>
  <si>
    <t>Bascula Mecanica c cucharon Mod f-5</t>
  </si>
  <si>
    <t>Orion Medidor de PH Mesa Mod Star</t>
  </si>
  <si>
    <t>ThermoLyne Palto Caliente Modelo SP131325</t>
  </si>
  <si>
    <t>Shimazdu Balanza Cap 620 gr</t>
  </si>
  <si>
    <t xml:space="preserve">Sie Vagones de laboratorio </t>
  </si>
  <si>
    <t>Sie Refractometro Atago Mod N-3</t>
  </si>
  <si>
    <t>Rios Rocha Horno de Secado</t>
  </si>
  <si>
    <t>Conductronic Medidor de PH</t>
  </si>
  <si>
    <t>SIE Centrifuga p/8 tubos</t>
  </si>
  <si>
    <t>Corning Camara de Cromatografia Fina</t>
  </si>
  <si>
    <t>Kitlab Autoclave Electrica</t>
  </si>
  <si>
    <t>Labomed Microscopio Digital</t>
  </si>
  <si>
    <t>Mesa 1.50 x 1.00 Acero Inoxidable</t>
  </si>
  <si>
    <t>Mesa 1.08 x.65 x 1.02 Acero Inoxidable</t>
  </si>
  <si>
    <t>Mesa Tipo Isla 2.40x1x09 acero inoxidable</t>
  </si>
  <si>
    <t>Estractores para laboratorio</t>
  </si>
  <si>
    <t>Estantes Carga Ligera Mod 846</t>
  </si>
  <si>
    <t>Estantes Carga Ligera Mod 699</t>
  </si>
  <si>
    <t>Unidad central de procesamiento PM564-T-AO marca ABB</t>
  </si>
  <si>
    <t>Fuente de Alimentacion CP E 24/1.25 Marca ABB</t>
  </si>
  <si>
    <t>aletin Educativo</t>
  </si>
  <si>
    <t>Impresora 3D Zprinter 310 plus Marca Zcorporation</t>
  </si>
  <si>
    <t>Mesa de Germinacion</t>
  </si>
  <si>
    <t>Tanque Armado Rapido</t>
  </si>
  <si>
    <t>KIT EQUIPO INDUSTRIAL</t>
  </si>
  <si>
    <t>SOPLADORA MILLER MOD DIALARC 250</t>
  </si>
  <si>
    <t>Mesas de Trabajo Tipo Binaria</t>
  </si>
  <si>
    <t>Sillas de Visita</t>
  </si>
  <si>
    <t>MODULO PARA COMPUTADORA</t>
  </si>
  <si>
    <t>MODULO INDIVIDUAL DE ELECTRONICA 1.20X.60X1.8</t>
  </si>
  <si>
    <t>MODULO INDIVIDUAL DE ELECTRONICA 1.8X.60X1.8 CON PORTA TECLADO</t>
  </si>
  <si>
    <t>MODULO INDIVIDUAL DE ELECTRONICA 1.8X.60X.80</t>
  </si>
  <si>
    <t>MODULO BINARIO DE ELECTRONICA 2.40X.60X1.8</t>
  </si>
  <si>
    <t>BANCOS PARA LABORATORIOS CON PISTON NEUMATICO Y TELA</t>
  </si>
  <si>
    <t>ITSRLL-ECL-0393</t>
  </si>
  <si>
    <t>ITSRLL-ECL-0394 al 0398</t>
  </si>
  <si>
    <t>ITSRLL-ECL-0399</t>
  </si>
  <si>
    <t>ITSRLL-ECL-0400</t>
  </si>
  <si>
    <t>ITSRLL- OAF-100-13</t>
  </si>
  <si>
    <t>ITSRLL- OAF-100-14</t>
  </si>
  <si>
    <t>ITSRLL-ECL-0401</t>
  </si>
  <si>
    <t>ITSRLL-ECL-0402</t>
  </si>
  <si>
    <t>ITSRLL-ECL-0403</t>
  </si>
  <si>
    <t>ITSRLL-ECL-0380 al 0386</t>
  </si>
  <si>
    <t>ITSRLL-CID-0001</t>
  </si>
  <si>
    <t>TELEVISOR LG 29"</t>
  </si>
  <si>
    <t>ITSRLL-CID-0002</t>
  </si>
  <si>
    <t>ITSRLL-CID-0018</t>
  </si>
  <si>
    <t>COMBO DVD/VC</t>
  </si>
  <si>
    <t>ITSRLL-CID-0003 al 0005</t>
  </si>
  <si>
    <t>RADIOGRABADORAS SONY</t>
  </si>
  <si>
    <t>ITSRLL-CID-0006</t>
  </si>
  <si>
    <t>CONJUNTO SECRETARIAL</t>
  </si>
  <si>
    <t>ITSRLL-CID-0007</t>
  </si>
  <si>
    <t>ARCHIVERO METALICO</t>
  </si>
  <si>
    <t>PERSIANAS</t>
  </si>
  <si>
    <t>ITSRLL-CID-0008 al 0017</t>
  </si>
  <si>
    <t>MESAS PARA COMPUTADORA</t>
  </si>
  <si>
    <t>ITSRLL-OAF-0240 al 259</t>
  </si>
  <si>
    <t>AUDIFONOS MANHATTAN MOD 175555</t>
  </si>
  <si>
    <t>CAMIONETA LUV DOBLE CABINA</t>
  </si>
  <si>
    <t xml:space="preserve">CAMIONETA TOWN COUNTRY LX </t>
  </si>
  <si>
    <t>CAMIONETA EXPRESS VAN 15 PAS</t>
  </si>
  <si>
    <t>CAMIONETA  FORD RANGER CREW</t>
  </si>
  <si>
    <t>VEHICULO DE ARRASTRE 1 EJE 1 TONELADA</t>
  </si>
  <si>
    <t>TOYOTA TACOMA TRD SPORT 4X4</t>
  </si>
  <si>
    <t xml:space="preserve">TOYOTA HIACE 15 PASAJEROS </t>
  </si>
  <si>
    <t>Embutidora</t>
  </si>
  <si>
    <t>Compresor de Aire Marca ITSA</t>
  </si>
  <si>
    <t>Equipo Basico Multifuncional</t>
  </si>
  <si>
    <t>Congelador Torrey</t>
  </si>
  <si>
    <t>Sierra Marca Torrey</t>
  </si>
  <si>
    <t>Rebanadora Marca Torrey</t>
  </si>
  <si>
    <t>Mesa de Trabajo KING</t>
  </si>
  <si>
    <t>Licuadora Marca Internacional</t>
  </si>
  <si>
    <t>Refrigerador Marca Torrey</t>
  </si>
  <si>
    <t>Bascula Torrey</t>
  </si>
  <si>
    <t>Empacadora al Vacio Marca Torrey</t>
  </si>
  <si>
    <t>Equipo Alimentarias</t>
  </si>
  <si>
    <t xml:space="preserve">Esmeriladora Angular </t>
  </si>
  <si>
    <t>Cizalla de Banco</t>
  </si>
  <si>
    <t>Sie Horno Pateur (horno de secado)</t>
  </si>
  <si>
    <t>Autoclave tipo olla</t>
  </si>
  <si>
    <t>Mobiliario para Laboratorio</t>
  </si>
  <si>
    <t>Autoclabe laboratorio Industrial</t>
  </si>
  <si>
    <t>MINISPLITS TONALADA Y MEDIA</t>
  </si>
  <si>
    <t>SISTEMA CONTABILIDAD GUBERNAMENTAL INDETEC</t>
  </si>
  <si>
    <t>LICENCIA PLATINUM PARA ADMINISTRADORES ESTATALES</t>
  </si>
  <si>
    <t>FORTIGATE FG 200D BDL</t>
  </si>
  <si>
    <t>LICENCIA ONE MINUTE 200 EMP TERMINAL LECTOR (checado)</t>
  </si>
  <si>
    <t>SOFTWARE DIDACTICO DE FISICA</t>
  </si>
  <si>
    <t>ANTIVIRUS ESET ENDPOINT BUSINESS EDITION</t>
  </si>
  <si>
    <t>LICENCIA INFORMATICA</t>
  </si>
  <si>
    <t>FOTIGATE</t>
  </si>
  <si>
    <t>ITSRLL-MEA-511-0555 al 578</t>
  </si>
  <si>
    <t>SILLA GENOBEVA NEGRA</t>
  </si>
  <si>
    <t>ITSRLL-MEA-511-0579 y 580</t>
  </si>
  <si>
    <t>ESCRITORIO CAPACITACION MELANINA GRAFICO</t>
  </si>
  <si>
    <t>ITSRLL-MEA-511-0581 y 582</t>
  </si>
  <si>
    <t>SILLA OPERATIVA S/BRASOS</t>
  </si>
  <si>
    <t>ITSRLL-MEA-511-0584 al 587</t>
  </si>
  <si>
    <t>ESCRITORIO ESTIDIO .75X60 MELANINA MOD 186</t>
  </si>
  <si>
    <t>ITSRLL-MEA-511-0588 al 591</t>
  </si>
  <si>
    <t>MINIMAMPARA LATERAL DE .60X.40 MELANINA MOD 151</t>
  </si>
  <si>
    <t>ITSRLL-MEA-511-0592 al 595</t>
  </si>
  <si>
    <t>MINIMAMPARA PRINCIPAL .75X.40 MOD 226</t>
  </si>
  <si>
    <t>ITSRLL-MEA-511-0596</t>
  </si>
  <si>
    <t>GABINETE UNIVERSAL .87X40X1.8 MOD 6085</t>
  </si>
  <si>
    <t>ITSRLL-MEA-511-0545 al 547</t>
  </si>
  <si>
    <t>ESTANTE DOBLE DE 3 MODULOS</t>
  </si>
  <si>
    <t>ITSRLL-MEA-511-0548 al 550</t>
  </si>
  <si>
    <t>PANEL LATERAL DOBLE EN TELA</t>
  </si>
  <si>
    <t>ITSRLL-MEA-511-0551 al 554</t>
  </si>
  <si>
    <t>MESA PARA CONSULTA</t>
  </si>
  <si>
    <t>ITSRLL-MEE-565-001</t>
  </si>
  <si>
    <t>AMPLI 210W REP SD/USB 3 ENTRADAS</t>
  </si>
  <si>
    <t>ITSRLL-ECTI-515-113</t>
  </si>
  <si>
    <t>ESCANER KODAK I2600</t>
  </si>
  <si>
    <t>ITSRLL-MEA-523-0544</t>
  </si>
  <si>
    <t>CAMARA NIKON D5200 KIT 18-55-5</t>
  </si>
  <si>
    <t>ITSRLL-MEE-521-97</t>
  </si>
  <si>
    <t>CAMARA NIKON COOLPIX S28</t>
  </si>
  <si>
    <t>HORNO DE MICROONDAS MENUMASTER</t>
  </si>
  <si>
    <t>ITSRLL-LI-597-0009</t>
  </si>
  <si>
    <t>SOFTWARE INDETEC CONTABILIDAD GUBERNAMENTAL</t>
  </si>
  <si>
    <t>ITSRLL-LI-597-0010</t>
  </si>
  <si>
    <t>SOFTWARE CREDENCIALIZADORA</t>
  </si>
  <si>
    <t>FORTIGATE 2000</t>
  </si>
  <si>
    <t>ITSRLL-MEA-511-604</t>
  </si>
  <si>
    <t>ESCRITORIO</t>
  </si>
  <si>
    <t>ITSRLL-MEA-511-605</t>
  </si>
  <si>
    <t>SILLA PLEGABLE REFORZADA</t>
  </si>
  <si>
    <t>ITSRLL-MEA-511-602 Y 603</t>
  </si>
  <si>
    <t>SILLAS DE PIEL IMITACION</t>
  </si>
  <si>
    <t>ITSRLL-MOO-0207</t>
  </si>
  <si>
    <t>GABIENETE UNIVERSAL</t>
  </si>
  <si>
    <t>ITSRLL-MEA-511-607</t>
  </si>
  <si>
    <t>ESCRITORIO CONJUNTO OPERATIVO</t>
  </si>
  <si>
    <t>ITSRLL-MEA-511-608</t>
  </si>
  <si>
    <t>SILLA SECRETARIAL MOD L-125</t>
  </si>
  <si>
    <t>ITSRLL-ECTI-515-316</t>
  </si>
  <si>
    <t>IMPRESORA MULTIFUCIONAL</t>
  </si>
  <si>
    <t>PROYECTOR INFOCUS IN112XDLP</t>
  </si>
  <si>
    <t>ITSRLL-LI-591-0010</t>
  </si>
  <si>
    <t>SISTEMA CONTABILIDAD GUBERNAMENTAL INDETEC actualizacion</t>
  </si>
  <si>
    <t>ITSRLL-LI-591-0009</t>
  </si>
  <si>
    <t>ITSRLL-LI-591-0009bis</t>
  </si>
  <si>
    <t>HOSPEDAJE WINDOWS</t>
  </si>
  <si>
    <t>ITSRLL-MEI-562-0034</t>
  </si>
  <si>
    <t xml:space="preserve">CABINA ERGONOMICA  </t>
  </si>
  <si>
    <t xml:space="preserve">ROUTER CNC PARA CORTE 2D Y 3D </t>
  </si>
  <si>
    <t>ITSRLL-MEI-562-121</t>
  </si>
  <si>
    <t>TALADRO DE PISO MARCA JET MODELO JDP-15MF</t>
  </si>
  <si>
    <t>TORNO DE BANCO9X20" MARCA JET MODELO BD-920</t>
  </si>
  <si>
    <t>GABINETE P TORNO MODELO S920-N</t>
  </si>
  <si>
    <t>ITSRLL-ECTI-515-181 al 200</t>
  </si>
  <si>
    <t>EQUIPO TIPO TABLET</t>
  </si>
  <si>
    <t>ITSRLL-ECTI-515-201 al 216</t>
  </si>
  <si>
    <t>COMPUTADORA PORTATIL  CON PANTALLA TACTIL</t>
  </si>
  <si>
    <t>ITSRLL-ECTI-515-217 al 221</t>
  </si>
  <si>
    <t>COMPUTADORA DE ESCRITORIO</t>
  </si>
  <si>
    <t>ITSRLL-ECTI-515-222 al 226</t>
  </si>
  <si>
    <t>COMPUTADORA DE ESCRITORIO CON MONITOR</t>
  </si>
  <si>
    <t>ITSRLL-ECTI-515-242 al 261</t>
  </si>
  <si>
    <t xml:space="preserve">COMPUTADORA DE ESCRITORIO </t>
  </si>
  <si>
    <t>ITSRLL-ECTI-515-282 al 291</t>
  </si>
  <si>
    <t>COMPUTADORA PORTATIL</t>
  </si>
  <si>
    <t>ITSRLL-ECTI-515-299 al 301</t>
  </si>
  <si>
    <t>ROUTER</t>
  </si>
  <si>
    <t>ITSRLL-ECTI-515-302 al 304</t>
  </si>
  <si>
    <t>SWITCH</t>
  </si>
  <si>
    <t>ITSRLL-ECTI-515-302A   al 304A</t>
  </si>
  <si>
    <t>MODULO DE EXPANSION</t>
  </si>
  <si>
    <t>RACK ABIERTO DE ALUMNIO LIGERO 42</t>
  </si>
  <si>
    <t>ITSRLL-ECTI-515-305A</t>
  </si>
  <si>
    <t xml:space="preserve">CABLE PARA CONFIGURACION </t>
  </si>
  <si>
    <t>ITSRLL-ECTI-515-305B</t>
  </si>
  <si>
    <t>ITSRLL-ECTI-515-306 y 307</t>
  </si>
  <si>
    <t xml:space="preserve">ROUTER ANALAMBRICO </t>
  </si>
  <si>
    <t>ITSRLL-ECTI-515-307A</t>
  </si>
  <si>
    <t>MATERIALES Y SUMINISTROS PARA INSTALACION  DE RED</t>
  </si>
  <si>
    <t>ITSRLL-ECTI-515-237 al 241</t>
  </si>
  <si>
    <t>COMPUTADORA ULTRAPORTATIL</t>
  </si>
  <si>
    <t>SERVIDOR</t>
  </si>
  <si>
    <t xml:space="preserve">SISTEMA MECATRONICO DE MONTAJE DE PIEZAS CUBICAS </t>
  </si>
  <si>
    <t>ITSRLL-INI-519-568 al 570</t>
  </si>
  <si>
    <t>CARRO PARA LABORATORIO</t>
  </si>
  <si>
    <t>ITSRLL-INI-519-571 al 600</t>
  </si>
  <si>
    <t>BANCO PARA LABORATORIO</t>
  </si>
  <si>
    <t>MARMITA ELECTRICA</t>
  </si>
  <si>
    <t>ITSRLL-MEI-562-083</t>
  </si>
  <si>
    <t>FERMENTADOR DE LABORATORIO PEQUEÑA ESCALA MODELO BIOMASTER SF, MARCA BIOTRON</t>
  </si>
  <si>
    <t>ITSRLL-MEI-562-129</t>
  </si>
  <si>
    <t>CUBIERTA DE ACERO INOXIDABLE PARA MESA CENTRAL DE LABORATORIO 1,00 X 2,40 MTS</t>
  </si>
  <si>
    <t>ITSRLL-INI-562-547 y 548</t>
  </si>
  <si>
    <t>TERMOMETRO DE INMERSION TIPO PLUMA DE -40 A 250 GRADOS C</t>
  </si>
  <si>
    <t>ITSRLL-INI-562-551 y 552</t>
  </si>
  <si>
    <t>TERMOMETRO INFRAROJO TIPO PISTOLA</t>
  </si>
  <si>
    <t>MOLINO MINI 100</t>
  </si>
  <si>
    <t>SECADOR DESHIDRATADOR</t>
  </si>
  <si>
    <t>CALORIMETRO DE CHAQUETA PLANA</t>
  </si>
  <si>
    <t>CRIOTERMOSTATOR14</t>
  </si>
  <si>
    <t>CILINDRO DE ACERO AL CARBON RECARGABLE MODELO BT-20</t>
  </si>
  <si>
    <t xml:space="preserve">VALVULA PARA CILINDRO DE OXIGENO CGA 540 </t>
  </si>
  <si>
    <t>REGULADOR DE PRESION OXIGENO</t>
  </si>
  <si>
    <t>ESTUFON</t>
  </si>
  <si>
    <t>LIRA LINEA PROCESO</t>
  </si>
  <si>
    <t>PALA LINA PROCESO</t>
  </si>
  <si>
    <t>ITSRLL-INI-562-564</t>
  </si>
  <si>
    <t>PLACA BARRENADA DE 50X50 CM ACERO INOXIDABLE CON BARRENOS DE 1/2" DIAMETRO</t>
  </si>
  <si>
    <t>ITSRLL-INI-562-549 y 550</t>
  </si>
  <si>
    <t>MEDIDOR DE TEMPERATURA Y HUMEDAD TIPO PLUMA</t>
  </si>
  <si>
    <t>ITSRLL-ECTI-515-328 al 334</t>
  </si>
  <si>
    <t>COMPUTADORA HP 600 SFF PROCESADOR CORE 13-4330 MEMORIA RAM 4 GB. DD 500 GB, GRBADOR DVDRW, TECLADO Y MOUSE</t>
  </si>
  <si>
    <t>ITSRLL-ECTI-515-335 al 341</t>
  </si>
  <si>
    <t>MONITOR LV 1911 18.5 PULGADAS LED</t>
  </si>
  <si>
    <t>ITSRLL-MEI-562-124</t>
  </si>
  <si>
    <t>BALANZA ANALIZADORA DE HUMEDAD</t>
  </si>
  <si>
    <t>ITSRLL-MEI-562-125</t>
  </si>
  <si>
    <t>REOMETRO MODELO R/SCPS-P1</t>
  </si>
  <si>
    <t>ITSRLL-MEI-562-126</t>
  </si>
  <si>
    <t>CONO DE 25 MM PARA RANGO DE VISCOSIDAD DE .122-2037</t>
  </si>
  <si>
    <t>CONO DE 25 MM PARA RANGO DE VISCOSIDAD DE ,122-4070</t>
  </si>
  <si>
    <t>SOFWARE PARA REOMETRO R/S INCLUYE CABLE RSS-9</t>
  </si>
  <si>
    <t>ITSRLL-MEI-562-126A</t>
  </si>
  <si>
    <t>ESTANDAR CON VISCOSIDAD NOMINAL DE 41,000CPS.A 250C FRASCO DE PINTA</t>
  </si>
  <si>
    <t>ITSRLL-MEI-562-126B</t>
  </si>
  <si>
    <t>ESTANDAR CON VISCOSIDAD NOMINAL DE 10,200CPS.A 250C FRASCO DE PINTA</t>
  </si>
  <si>
    <t>ITSRLL-A1-591-84-1 AL 84-10</t>
  </si>
  <si>
    <t>LICENCIA DE ENSEÑANZA LICENCIAS USUARIO</t>
  </si>
  <si>
    <t>MULTISIM EDUCACION LICENCIA DE USUARIO, PROGRAMA DEL CIRCUITO DE DISEÑO DE EDUCACION SERVICIO ESTÁNDAR</t>
  </si>
  <si>
    <t>ITSRLL-ECTI-515-163 AL 169</t>
  </si>
  <si>
    <t>LABORATORIO MULTIDISCIPLINARIO DE DISEÑO ELECTRONICO</t>
  </si>
  <si>
    <t>ITSRLL-ECTI-515-170 al 180</t>
  </si>
  <si>
    <t>USB-6008 12 BIT, 10 KS/S MULTIFUNCION 1/0 AND NI-DAQMX SOFWARE</t>
  </si>
  <si>
    <t>MODELO DE SIMULACION SERIE ESTÁNDAR, CLIMATE ROOM</t>
  </si>
  <si>
    <t>MODELO DE SIMULACION SISTEMA DE CONTROL ANGULAR V2.0</t>
  </si>
  <si>
    <t>ITSRLL-MEI-562-0023 al 25</t>
  </si>
  <si>
    <t>KIT ELECTRONEUMATICO</t>
  </si>
  <si>
    <t>COMPUTADORA DEL VOSTRO 3250 63DYY SERIAL D83HXD2</t>
  </si>
  <si>
    <t>ITSRLL-AI-591-0012</t>
  </si>
  <si>
    <t>SIABUC9 PROFESIONAL V5</t>
  </si>
  <si>
    <t>PROYECTOR LASER LED CASIO XJ-VA DLP  3000 LUMENES ECOLITE HDM I LAMPARA HIBRIDA</t>
  </si>
  <si>
    <t>ITSRLL-AI-597-0013</t>
  </si>
  <si>
    <t>OFFICEPROPLUSEDU ALNG LICSAPK OLV 1Y ACDMC ENT</t>
  </si>
  <si>
    <t>ITSRLL-AI-597-0014</t>
  </si>
  <si>
    <t xml:space="preserve">WINEDU ALNG UPGRDSAPK OLV E 1Y ACDMC ENT </t>
  </si>
  <si>
    <t>ITSRLL-AI-597-0015</t>
  </si>
  <si>
    <t>WINSVRSTDCORE ALNG LICSAPK OLV 2LIC E 1Y ACDMC USRCAL</t>
  </si>
  <si>
    <t>ITSRLL-AI-597-0016</t>
  </si>
  <si>
    <t>WINSVRCAL ALNG LICSAPK OLV E 1Y ACDMC ENT USRCAL</t>
  </si>
  <si>
    <t>ITSRLL-AI-591-0017 al 0026</t>
  </si>
  <si>
    <t>SIMULADOR EMPRENDIENDO CONECT</t>
  </si>
  <si>
    <t>LICENCIAS DE USUARIO 3 AÑOS KU 12,0 BUSINESS SIMULATOR VERSION ESCOLAR</t>
  </si>
  <si>
    <t>ITSRLL-MEA-511-0610</t>
  </si>
  <si>
    <t>GABINTE UNIVERSAL METALICO .87 X .39 X 1.80 COLOR ARENA  MOD 6085</t>
  </si>
  <si>
    <t xml:space="preserve"> MEDIDOR DE PH DE MESA MARCA AHAUS</t>
  </si>
  <si>
    <t>REFRACTOMETRO GRAD BVRIX (0-85%) HANNA</t>
  </si>
  <si>
    <t>BALANZA ANALITICA 220 GR VELAB MOD VE-204</t>
  </si>
  <si>
    <t>ITSRLL-ECTI-515-0348, 0349</t>
  </si>
  <si>
    <t>RACK DE PISO NORTH001-BKL</t>
  </si>
  <si>
    <t>PANEL DE PARCHEO 24 PUNTOS  INTELLINET</t>
  </si>
  <si>
    <t>ORGANIZADOR VERTICAL NORTH116-BKL</t>
  </si>
  <si>
    <t>SWICH 24 PUERTOS  LINKSYS SE3024</t>
  </si>
  <si>
    <t>SWICH CISCO SF-200 24 PUERTOS ADMINISTR</t>
  </si>
  <si>
    <t>MONITOR ACER 19.5 LED VGA  SERIAL MML Y6AM00170601B2B8509</t>
  </si>
  <si>
    <t>MONITOR ACER 19.5 LED VGA  SERIAL MML Y6AM001706020F28509</t>
  </si>
  <si>
    <t>MONITOR ACER 19.5 LED VGA  SERIAL MML Y6AM00170605D618509</t>
  </si>
  <si>
    <t>ITSRLL-MEA-511-0611 AL 0627</t>
  </si>
  <si>
    <t xml:space="preserve">MESAS DE 1.4 X .50 X .75  CUBIERTA DE MELAMINA 16 MM CANTOS EN MOLDURA T BASE DE PERFIL CAL 18 </t>
  </si>
  <si>
    <t>ITSRLL-MEA-511-0628 AL 0661</t>
  </si>
  <si>
    <t>SILLA MODELO EUROPA TUBO OVAL CAL 18 PARRILLA PORTA LIBROS ASINTO Y RESPALDO EN PLASTICO CON TRIPLAY INTERIOR</t>
  </si>
  <si>
    <t>ITSRLL-ECTI-515-0359 al 0368</t>
  </si>
  <si>
    <t xml:space="preserve">IDEAPAD 100S-111BY 80R2000VLM 11.6 LENOVO </t>
  </si>
  <si>
    <t>ITSRLL-ECTI-515-0369 al 0378</t>
  </si>
  <si>
    <t>LED  18.5" SAMSUNG WIDESCREEN HD 1366X768LS19F3 50HNLZX</t>
  </si>
  <si>
    <t>ITSRLL-ECTI-515-0379 al 0388</t>
  </si>
  <si>
    <t>DELL VOSTRO PC 3268 V326SFi3s4500W10PIW C13 4GB 500GB W10P</t>
  </si>
  <si>
    <t>ITSRLL-ECTI-515-0389 y 0390</t>
  </si>
  <si>
    <t>ROCKET M5 GHZ 2xRSMA 2x2 MIMO AIRMAX CON ANTENA PARABOLICA LIGERA RD-5G30LW P ROCKET M5 DE 30 DBI MIMO</t>
  </si>
  <si>
    <t>ITSRLL-MEA-511-662 al 678</t>
  </si>
  <si>
    <t>ITSRLL-MEA-511-679 al 712</t>
  </si>
  <si>
    <t>ITSRLL-ECTI-515-0391 al 393</t>
  </si>
  <si>
    <t>BATERIA DE ACIDO GP12170 12V17AH RBC7</t>
  </si>
  <si>
    <t>ITSRLL-ECTI-515-0394</t>
  </si>
  <si>
    <t>IMPRESORA 3D DREMEL</t>
  </si>
  <si>
    <t>C006002000000 DESARROLLO DE PROTOTIPO DIDACTICO MODULO DIDACTICO DE  PLC SIEMMENS</t>
  </si>
  <si>
    <t xml:space="preserve">ITSRLL-AI-597-0086 </t>
  </si>
  <si>
    <t>ACTUALIZA CONTPAQi NOMINAS 2,USUARIOS BANCOS 2 USUARIOS, CONTABILIDAD 2 USUARIOS, COMERCIAL 5 USUARIOS</t>
  </si>
  <si>
    <t>FORTIGATE 200D RENOVACION 1 AÑO</t>
  </si>
  <si>
    <t>MAQUINA SIERRA CINTA HORIZONTAL VERT</t>
  </si>
  <si>
    <t>TALADRO FRESADOR ENGRANADO MCA SATURNO</t>
  </si>
  <si>
    <t>CORTADORA DE PLASMA AXTECH</t>
  </si>
  <si>
    <t>PRENSA TIPO H CAP 50 TON TITANIUM</t>
  </si>
  <si>
    <t>PRENSA DE 6" MARCA VERTEX</t>
  </si>
  <si>
    <t>ITSRLL-ECTI-515-0395</t>
  </si>
  <si>
    <t>IMPRESORA LASER JEt  PRO M 102 W SERIAL VNB3F-43350</t>
  </si>
  <si>
    <t>ITSRLL-MEA-511-713 AL 746</t>
  </si>
  <si>
    <t>ITSRLL-MEA-511-747 AL 814</t>
  </si>
  <si>
    <t>ITSRLL-ECTI-515-0396</t>
  </si>
  <si>
    <t>COMPUTADORA DELL OPTILEX 3050 SSF CORE I5 SERIAL 8PFLGK2</t>
  </si>
  <si>
    <t>ITSRLL-ECTI-515-0397</t>
  </si>
  <si>
    <t>COMPUTADORA DELL OPTILEX 3050 SSF CORE I5 SERIAL JT5TWK2</t>
  </si>
  <si>
    <t>ITSRLL-ECTI-515-0398</t>
  </si>
  <si>
    <t>COMPUTADORA DELL OPTILEX 3050 SSF CORE I5 SERIAL JT6HK2</t>
  </si>
  <si>
    <t>ITSRLL-ECTI-515-0399</t>
  </si>
  <si>
    <t>COMPUTADORA DELL OPTILEX 3050 SSF CORE I5 SERIAL JT7HXK2</t>
  </si>
  <si>
    <t>ITSRLL-ECTI-515-0400</t>
  </si>
  <si>
    <t>COMPUTADORA DELL OPTILEX 3050 SSF CORE I5 SERIAL JT8BHK2</t>
  </si>
  <si>
    <t>ITSRLL-ECTI-515-0401</t>
  </si>
  <si>
    <t>COMPUTADORA DELL OPTILEX 3050 SSF CORE I5 SERIAL  SIN INFORMACION</t>
  </si>
  <si>
    <t>ITSRLL-ECTI-515-0402</t>
  </si>
  <si>
    <t>ITSRLL-ECTI-515-0403</t>
  </si>
  <si>
    <t>ITSRLL-ECTI-515-0404</t>
  </si>
  <si>
    <t>ITSRLL-ECTI-515-0405</t>
  </si>
  <si>
    <t>ITSRLL-ECTI-515-0406</t>
  </si>
  <si>
    <t>SERVIDOR DEL POWER EDGE T130</t>
  </si>
  <si>
    <t>ITSRLL-ECTI-515-0407</t>
  </si>
  <si>
    <t>PANTALLA SMART TV 49" LG SERIAL 710DCGW06375</t>
  </si>
  <si>
    <t>PANTALLA SMART TV 49" LG SERIAL 710DCQX06372</t>
  </si>
  <si>
    <t>ITSRLL-ECTI-515-0409</t>
  </si>
  <si>
    <t>PANTALLA SMART TV 49" LG SERIAL 710DCDG06378</t>
  </si>
  <si>
    <t>PANTALLA SMART TV 49" LG SERIAL 710DCLH06376</t>
  </si>
  <si>
    <t>SECADOR DE MANOS C BOTON DE CORRIENTE MB-1011</t>
  </si>
  <si>
    <t>ITSRLL-MEE-529-0132 al 0138</t>
  </si>
  <si>
    <t>TAMBOR REGLAMENTARIO VASO DE ACERO, AROS DE ALUMINIO GURESO, PORTA CAJAS DE PIEL Y BAQUETA DE DIARIO</t>
  </si>
  <si>
    <t>ITSRLL-MEE-529-0139 al 0144</t>
  </si>
  <si>
    <t xml:space="preserve">CORNETA BICENTENARIA DE LATON </t>
  </si>
  <si>
    <t>ITSRLL-MEE-529-0145 al 0150</t>
  </si>
  <si>
    <t>CLARIN REGLAMENTARIO DE LATON</t>
  </si>
  <si>
    <t>ITSRLL-MEE-529-0151</t>
  </si>
  <si>
    <t>GUIN DE PAÑO CON ESCUDO DE LA INSTITUTCION BORDADO COMPLETO</t>
  </si>
  <si>
    <t>ITSRLL-MEE-529-0152 AL 0160</t>
  </si>
  <si>
    <t>GUITARRA  CLASICA YAMAHA MOID C-40</t>
  </si>
  <si>
    <t>ITSRLL-MEE-529-0160 AL 0168</t>
  </si>
  <si>
    <t>GUITARRA  CLASICA SEGOVIA</t>
  </si>
  <si>
    <t>DESPACHADOR DE AGUA C GABINETE P GARRAFON OCULTO</t>
  </si>
  <si>
    <t>ITSRLL-MEA-511-821 AL 825</t>
  </si>
  <si>
    <t xml:space="preserve">SILLA SECRETARIAL MODELO LOGICA </t>
  </si>
  <si>
    <t>ITSRLL-MEA-511-826 AL 828</t>
  </si>
  <si>
    <t>SILLON MODELO EUROPA</t>
  </si>
  <si>
    <t>ITSRLL-MEA-511-829 AL 830</t>
  </si>
  <si>
    <t>SILLA SECRETARIAL MODELO NUCIA</t>
  </si>
  <si>
    <t>ITSRLL-MEA-511-831 AL 836</t>
  </si>
  <si>
    <t>SILLA MODELO EUROPÁ</t>
  </si>
  <si>
    <t>ITSRLL-MEA-511-837 AL 840</t>
  </si>
  <si>
    <t>SILLON EJECUTIVO MODELO EXCELLENCE</t>
  </si>
  <si>
    <t>BEBEDERO FORTINOX FMIC-1000A-1B-1H1LL</t>
  </si>
  <si>
    <t xml:space="preserve">EQUIPO PURIFICADOR 3M DWMX1 </t>
  </si>
  <si>
    <t>ITSRLL-ECTI-515-0411</t>
  </si>
  <si>
    <t>ESCANER KODAK I2400 30 PPM  600 X 600  SERIAL 47673293</t>
  </si>
  <si>
    <t>ITSRLL-ECTI-515-0412</t>
  </si>
  <si>
    <t>ESCANER KODAK I2400 30 PPM  600 X 600  SERIAL 47656998</t>
  </si>
  <si>
    <t>VIDEPROYECTOR LASER LED  CASIO XJ-V2 DLP 3000 LUM ECOLITE HDMI</t>
  </si>
  <si>
    <t>ITSRLL-MEE-523-0169</t>
  </si>
  <si>
    <t>DRON PARROT PROF BEBOP2 SERIE PF726003AC6A039577</t>
  </si>
  <si>
    <t>ITSRLL-ECTI-515-0423</t>
  </si>
  <si>
    <t>SCANER KODAK I2420 600X600DPI SERIAL 55064673</t>
  </si>
  <si>
    <t>MOTOR DE COMBUSTION INTERNA 13 HP</t>
  </si>
  <si>
    <t>TABLEROS DE BASKETBOL PROFESIONALES DE ACRILICO 12 MM 1,80 X 1,05 INC AROS ABATIBLES Y RED</t>
  </si>
  <si>
    <t>ITSRLL-ECT-565-001</t>
  </si>
  <si>
    <t>ITSRLL-AI-597-091</t>
  </si>
  <si>
    <t>ACTUALIZA CONTPAQi NOMINAS 2 USUARIOS, BANCOS  2 USUARIOS, CONTABILIDAD  2 USUARIOS,  COMERCIAL 5 USUARIOS</t>
  </si>
  <si>
    <t>ITSRLL-EQT-541-0009</t>
  </si>
  <si>
    <t>VEHICULO SEDAN YARIS</t>
  </si>
  <si>
    <t>LICENCIAMIENTO 1 AÑO 75 USUARIOS  OFFICE PROPLUSEDU ALNG LICSAPK OLVE 1Y ACCDMC ENT</t>
  </si>
  <si>
    <t xml:space="preserve">LICENCIAMIENTO 1 AÑO 75 USUARIOS  WINEDU ALNG UPGRDSAPK OLVE 1 Y ACDMC ENT </t>
  </si>
  <si>
    <t>LICENCIAMIENTO 1 AÑO8 USUARIOS  WINSVRSTDCORE ALNG LICSAPK OLV 1Y ACDMC AP CORELIC</t>
  </si>
  <si>
    <t>LICENCIAMIENTO 1 AÑO 75 USUARIOS  WINSVRCAL ALNG  LICSAPK OLV  E 1Y ACDMC ENT USRCAL</t>
  </si>
  <si>
    <t>SOSTENIMIENTO DEL INDETEC</t>
  </si>
  <si>
    <t>ITSRLL-ECTI-515-0424</t>
  </si>
  <si>
    <t>TABLETA DIGITALIZADORA USB T- S460 TS46HP18E4188</t>
  </si>
  <si>
    <t>ITSRLL-MEA-511-843</t>
  </si>
  <si>
    <t xml:space="preserve">ARCHIVERO 4 GAVETAS METALICO COLOR ALMENDRA LINEA INSTITUCIONAL </t>
  </si>
  <si>
    <t>ITSRLL-AI-597-0100</t>
  </si>
  <si>
    <t xml:space="preserve"> LICENCIAMIENTO FORTIGATE 200D RENOVACION 1 AÑO</t>
  </si>
  <si>
    <t>ESCRITORIO PEDESTAL DER. 1,20 NOVA MET</t>
  </si>
  <si>
    <t>ITSRLL-ECTI-515-430 y 431</t>
  </si>
  <si>
    <t>PROYECTOR CASIO XJ-V2 3000 LUM XGA</t>
  </si>
  <si>
    <t>ITSRLL-ECTI-515-0425</t>
  </si>
  <si>
    <t>IMPRESORA LASER HP M402N SERIAL PHBK78741</t>
  </si>
  <si>
    <t>ITSRLL-ECTI-515-0426</t>
  </si>
  <si>
    <t>IMPRESORA LASER HP M402N SERIAL PHBHJ90600</t>
  </si>
  <si>
    <t>ITSRLL-ECTI-515-0427</t>
  </si>
  <si>
    <t>IMPRESORA LASER  MULTIFUNCIONAL HP M130FW SERIAL VND4G25933</t>
  </si>
  <si>
    <t>ITSRLL-ECTI-515-0428</t>
  </si>
  <si>
    <t>IMPRESORA LASER PRO COLOR  HP M452DW SERIAL VNB3P36937</t>
  </si>
  <si>
    <t>ITSRLL-ECTI-515-0429</t>
  </si>
  <si>
    <t>IMPRESORA LASER PRO COLOR  HP M452DW SERIAL VNB3P36933</t>
  </si>
  <si>
    <t>ITSRLL-MEE-523-172 Y 173</t>
  </si>
  <si>
    <t>CAMARA BALA TURBO-HD 2MP</t>
  </si>
  <si>
    <t>ITSRLL-MEE-523-174 Y 175</t>
  </si>
  <si>
    <t>CAMARA EYEBALL ANTIVANDALISMO TURBO HD</t>
  </si>
  <si>
    <t>ITSRLL-MEE-523-176 Y 177</t>
  </si>
  <si>
    <t>CAMARA TURRET TURBO 3MPX</t>
  </si>
  <si>
    <t>ITSRLL-MEE-521-178</t>
  </si>
  <si>
    <t>BAFLE ILUMINADO DE 15" C REPRODUCTOR SD</t>
  </si>
  <si>
    <t>LICUADORAS OSTER BLSTEP7808R013</t>
  </si>
  <si>
    <t>ITSRLL-ECTI-515-0432 y 0433</t>
  </si>
  <si>
    <t>MONITOR HACER 19,5 LED  VGA NEGRO  SERIE MMLY6AM0018180B88B8589-17OC7AF8589</t>
  </si>
  <si>
    <t>ITSRLL-PRO-17-001</t>
  </si>
  <si>
    <t xml:space="preserve">ESCRITORIO EN L HAVANO </t>
  </si>
  <si>
    <t>ITSRLL-PRO-17-002</t>
  </si>
  <si>
    <t>SILLA AJUSTABLE ADJUST</t>
  </si>
  <si>
    <t>ITSRLL-PRO-17-003</t>
  </si>
  <si>
    <t>ARCHIVERO EJECUTIVO POWER</t>
  </si>
  <si>
    <t>LAP TOP HP ENVY 13 -AH0004LA</t>
  </si>
  <si>
    <t>ITSRLL-PRO-17-005</t>
  </si>
  <si>
    <t>ITSRLL-PRO-17-006</t>
  </si>
  <si>
    <t>ITSRLL-PRO-17-007</t>
  </si>
  <si>
    <t>ITSRLL-PRO-17-009</t>
  </si>
  <si>
    <t>ORGANIZADOR PLEGABLE MINI 3 REP</t>
  </si>
  <si>
    <t>ITSRLL-PRO-17-010</t>
  </si>
  <si>
    <t>ESCRITORIO EN L POWER</t>
  </si>
  <si>
    <t>ITSRLL-PRO-17-011</t>
  </si>
  <si>
    <t>SILLA EJECUTIVA RECLINABLE</t>
  </si>
  <si>
    <t>ITSRLL-PRO-17-012</t>
  </si>
  <si>
    <t>ITSRLL-PRO-17-013</t>
  </si>
  <si>
    <t>GABINETE 2 PTAS BCXO PLEGABLE</t>
  </si>
  <si>
    <t>IMPRESORA 3D CR10S</t>
  </si>
  <si>
    <t>ITSRLL-ECTI-515-0434</t>
  </si>
  <si>
    <t>MULTIFUNCIONAL KYOCERA ECOSYS M2040DN/L</t>
  </si>
  <si>
    <t>HORNO DE MICROONDAS MABE HMM11BJ BCO</t>
  </si>
  <si>
    <t>ITSRLL-ECTI-515-0435</t>
  </si>
  <si>
    <t>MONITOR GAMER LG 32UD59-B LED 32" 4 K ULTRA HD WIDESCREN, FRESYNC, HDMI, NEGRO</t>
  </si>
  <si>
    <t>ITSRLL-MEA-519-849</t>
  </si>
  <si>
    <t>ENFRIADOR MABE EMPCCB</t>
  </si>
  <si>
    <t>ITSRLL-MEA-511-850</t>
  </si>
  <si>
    <t>CONJUNTO SECRETARIAL LINEA BASIC MELAMINA VINO NEGRO, INLCUYE; ESCRITORIO BALA, LATERAL Y PEDESTA DE 1 ENTREPAÑO</t>
  </si>
  <si>
    <t>ITSRLL-MEA-511-851</t>
  </si>
  <si>
    <t xml:space="preserve">ARCHIVERO 4 GAVETAS METALICO COLOR ARENA LINEA INSTITUCIONAL </t>
  </si>
  <si>
    <t>ITSRLL-MEA-511-852</t>
  </si>
  <si>
    <t>SILLA SECRETARIAL MODELO L-125B NEGRO CON BRAZOS</t>
  </si>
  <si>
    <t>OficerProPlusEdu ALNG  Lic SAPk OLV E 1Y Acdmc Ent</t>
  </si>
  <si>
    <t>WINEDU ALGn UpgrdSAPk OLV E 1Y Acdmc Ent</t>
  </si>
  <si>
    <t>WInSvrSTDCore ALGN Lic SAPk OLV 2Lic E 1Y Acdmc AP CoreLic</t>
  </si>
  <si>
    <t>WinSvrCAL ALGN LicSAPk OLV E 1Y Acdmc Ent Usr CAL</t>
  </si>
  <si>
    <t>MAQ P SOLDAR DIGITAL 200AMP BIVOLTAJE SD200ABI.EVANS</t>
  </si>
  <si>
    <t>LICENCIAMIENTO FORTIGATE 200D RENOVACION 1 AÑO</t>
  </si>
  <si>
    <t>ITSRLL-ECTI-515-0437 al 439</t>
  </si>
  <si>
    <t>DC POWER SUPPLY</t>
  </si>
  <si>
    <t>ESCRITORIO SECRETARIAL 1,20 X ,60 EN MELAMINA COLOR VINO  CON NEGRO</t>
  </si>
  <si>
    <t>ITSRLL-MEA-511-854</t>
  </si>
  <si>
    <t>ITSRLL-MEA-511-855</t>
  </si>
  <si>
    <t>SILLA SECRETARIAL MODELO A-115 EN TELA COLOR NEGRO</t>
  </si>
  <si>
    <t>ITSRLL-ECTI-515-0440</t>
  </si>
  <si>
    <t>IMPRESORA HP  LASERJET COLOR  HP M452DW SERIAL VNB3D23301</t>
  </si>
  <si>
    <t>ITSRLL-MEA-511-856 AL 860</t>
  </si>
  <si>
    <t>SILLA VISITANTE MOD-01 EN TELA COLOR NEGRO</t>
  </si>
  <si>
    <t>ITSRLL-AI-597-0114</t>
  </si>
  <si>
    <t>LICENCIA DE CONTRATO HOSTING (SITIO WEB DEL INSTITUTO)</t>
  </si>
  <si>
    <t>ACTUALIZACION CONTPAQI COMERCIAL 5 USUARIOS 200616-98-0473</t>
  </si>
  <si>
    <t>ACTUALIZACION CONTPAQI NOMINAS 2 USUARIOS 200616-98-0473</t>
  </si>
  <si>
    <t>ACTUALIZA CONTPAQi COMERCIAL 5 USUARIOS 200616-98-0472</t>
  </si>
  <si>
    <t>ACTUALIZACION CONTPAQI BANCOS 2 USUARIOS 200616-98-0474</t>
  </si>
  <si>
    <t>OficerProPlusEdu ALNG  Lic SAPk OLV E 1Y Acdmc Ent 75 usuarios</t>
  </si>
  <si>
    <t>WINEDU ALGn UpgrdSAPk OLV E 1Y Acdmc Ent 75 usuarios</t>
  </si>
  <si>
    <t>WInSvrSTDCore ALGN Lic SAPk OLV 2Lic E 1Y Acdmc AP CoreLic 1 usuario</t>
  </si>
  <si>
    <t>WinSvrCAL ALGN LicSAPk OLV E 1Y Acdmc Ent Usr CAL 75 usuarios</t>
  </si>
  <si>
    <t>ITSRLL-ECTI-515-0441</t>
  </si>
  <si>
    <t>MONITOR DELL 21.5 E2216H</t>
  </si>
  <si>
    <t>ITSRLL-MEA-511-861</t>
  </si>
  <si>
    <t>GABINETE METALICO UNIVERSAL ENTREPAÑOS FIJOS COLOR  ARENA MEDIDAS 1.80x.86x.37 m.</t>
  </si>
  <si>
    <t>LAP TOP ASUS ESPERTBOOK P1 14" DH/CORE I5 10210U/8GB/DD 256GB M.2 NVME SSD/HDMI/VGAUSB 3.2/BLUETOOTH/RJ45/WEBCAM/LECTOR DE HUELLA / GRADO MILITAR/NEGRA WIN PRO 10 SERIAL  L7NXCV244631315</t>
  </si>
  <si>
    <t>ITSRLL-ECTI-515-0443</t>
  </si>
  <si>
    <t>LAP TOP ASUS ESPERTBOOK P1 14" DH/CORE I5 10210U/8GB/DD 256GB M.2 NVME SSD/HDMI/VGAUSB 3.2/BLUETOOTH/RJ45/WEBCAM/LECTOR DE HUELLA / GRADO MILITAR/NEGRA WIN PRO 10 SERIAL L7NXCV244642318</t>
  </si>
  <si>
    <t>LAP TOP ASUS ESPERTBOOK P1 14" DH/CORE I5 10210U/8GB/DD 256GB M.2 NVME SSD/HDMI/VGAUSB 3.2/BLUETOOTH/RJ45/WEBCAM/LECTOR DE HUELLA / GRADO MILITAR/NEGRA WIN PRO 10 SERIAL L7NXCV244653314</t>
  </si>
  <si>
    <t>ITSRLL-ECTI-515-0445</t>
  </si>
  <si>
    <t>LAP TOP ASUS ESPERTBOOK P1 14" DH/CORE I5 10210U/8GB/DD 256GB M.2 NVME SSD/HDMI/VGAUSB 3.2/BLUETOOTH/RJ45/WEBCAM/LECTOR DE HUELLA / GRADO MILITAR/NEGRA WIN PRO 10 SERIAL L5NXCV15H144227</t>
  </si>
  <si>
    <t>LAP TOP ASUS ESPERTBOOK P1 14" DH/CORE I5 10210U/8GB/DD 256GB M.2 NVME SSD/HDMI/VGAUSB 3.2/BLUETOOTH/RJ45/WEBCAM/LECTOR DE HUELLA / GRADO MILITAR/NEGRA WIN PRO 10 SERIAL L7NXCV244661131E</t>
  </si>
  <si>
    <t>ITSRLL-ECTI-515-0447</t>
  </si>
  <si>
    <t>LAP TOP ASUS ESPERTBOOK P1 14" DH/CORE I5 10210U/8GB/DD 256GB M.2 NVME SSD/HDMI/VGAUSB 3.2/BLUETOOTH/RJ45/WEBCAM/LECTOR DE HUELLA / GRADO MILITAR/NEGRA WIN PRO 10 SERIAL L7NXCV244472314</t>
  </si>
  <si>
    <t>LAP TOP ASUS ESPERTBOOK P1 14" DH/CORE I5 10210U/8GB/DD 256GB M.2 NVME SSD/HDMI/VGAUSB 3.2/BLUETOOTH/RJ45/WEBCAM/LECTOR DE HUELLA / GRADO MILITAR/NEGRA WIN PRO 10 SERIAL L7NXCV244648314</t>
  </si>
  <si>
    <t>COMPUTADORA DELL OPTIPLEX 7070 UFF ULTRA DELL COREI5-8265U DE 1.6 GHZ HASTA 3.2 8 GB MEMORY 1 TB HARD DRIVE COLOR NEGRO CON GRIS  S.T. 79VWH03</t>
  </si>
  <si>
    <t>COMPUTADORA DELL OPTIPLEX 7070 UFF ULTRA DELL COREI5-8265U DE 1.6 GHZ HASTA 3.2 8 GB MEMORY 1 TB HARD DRIVE COLOR NEGRO CON GRIS  S.T. 799K513</t>
  </si>
  <si>
    <t>COMPUTADORA DELL OPTIPLEX 7070 UFF ULTRA DELL COREI5-8265U DE 1.6 GHZ HASTA 3.2 8 GB MEMORY 1 TB HARD DRIVE COLOR NEGRO CON GRIS  S.T.  6TCR333</t>
  </si>
  <si>
    <t>COMPUTADORA DELL OPTIPLEX 7070 UFF ULTRA DELL COREI5-8265U DE 1.6 GHZ HASTA 3.2 8 GB MEMORY 1 TB HARD DRIVE COLOR NEGRO CON GRIS  S.T.  6TGQD33</t>
  </si>
  <si>
    <t>COMPUTADORA DELL OPTIPLEX 7070 UFF ULTRA DELL COREI5-8265U DE 1.6 GHZ HASTA 3.2 8 GB MEMORY 1 TB HARD DRIVE COLOR NEGRO CON GRIS  S.T.  6TKS333</t>
  </si>
  <si>
    <t>COMPUTADORA DELL OPTIPLEX 7070 UFF ULTRA DELL COREI5-8265U DE 1.6 GHZ HASTA 3.2 8 GB MEMORY 1 TB HARD DRIVE COLOR NEGRO CON GRIS  S.T.  6TQRD33</t>
  </si>
  <si>
    <t>COMPUTADORA DELL OPTIPLEX 7070 UFF ULTRA DELL COREI5-8265U DE 1.6 GHZ HASTA 3.2 8 GB MEMORY 1 TB HARD DRIVE COLOR NEGRO CON GRIS  S.T.  6T7QD33</t>
  </si>
  <si>
    <t>COMPUTADORA DELL OPTIPLEX 7070 UFF ULTRA DELL COREI5-8265U DE 1.6 GHZ HASTA 3.2 8 GB MEMORY 1 TB HARD DRIVE COLOR NEGRO CON GRIS  S.T.  2FX5Z23</t>
  </si>
  <si>
    <t>COMPUTADORA DELL OPTIPLEX 7070 UFF ULTRA DELL COREI5-8265U DE 1.6 GHZ HASTA 3.2 8 GB MEMORY 1 TB HARD DRIVE COLOR NEGRO CON GRIS  S.T.  2FZ1Z23</t>
  </si>
  <si>
    <t>COMPUTADORA DELL OPTIPLEX 7070 UFF ULTRA DELL COREI5-8265U DE 1.6 GHZ HASTA 3.2 8 GB MEMORY 1 TB HARD DRIVE COLOR NEGRO CON GRIS  S.T.  6T9S333</t>
  </si>
  <si>
    <t>ITSRLL-MEA-561-002</t>
  </si>
  <si>
    <t>NEBULIZADOR KIMBERLY CLARK</t>
  </si>
  <si>
    <t>ESTANTERIA CON CAJONES INDIVIDUALES CHICOS</t>
  </si>
  <si>
    <t>ITSRLL-MEA-511-863</t>
  </si>
  <si>
    <t>CONJUNTO SEMI EJECUTIVO LINEA 8000</t>
  </si>
  <si>
    <t>COMPUTADORA ENSAMBLADA CORE I5-10400 2090 GHZ MB MSI B460M-A PRO GABINETE GAMER NEGRO</t>
  </si>
  <si>
    <t>ITSRLL-ECTI-515-0464bis</t>
  </si>
  <si>
    <t>LICENCIAMIENTO DE SISTEMA DE CONTABILIDAD GUBERNAMENTAL SCGIV</t>
  </si>
  <si>
    <t>ITSRLL-ECTI-515-459 al 464bis</t>
  </si>
  <si>
    <t>COMPUTADORA CORE I5-10400 A 2.90 GHZ TARJETA MADRE MSI B460M-A MEMORIA 8 GB, DISCO DURO 1TB, GABINETE GAMER XPG, FUENTE ACTEK AF-D700, CONVERTIDOR HDMI/VGA, KIT TECLADO Y MOUSE</t>
  </si>
  <si>
    <t xml:space="preserve">OficerProPlusEdu ALNG  Lic SAPk OLV E 1Y Acdmc Ent </t>
  </si>
  <si>
    <t xml:space="preserve">WINEDU ALGn UpgrdSAPk OLV E 1Y Acdmc Ent </t>
  </si>
  <si>
    <t xml:space="preserve">WInSvrSTDCore ALGN Lic SAPk OLV 2Lic E 1Y Acdmc AP CoreLic </t>
  </si>
  <si>
    <t xml:space="preserve">WinSvrCAL ALGN LicSAPk OLV E 1Y Acdmc Ent Usr CAL </t>
  </si>
  <si>
    <t>HOSTING EMPRESARIAL ITSRLL.EDU.MX JUNIO 2020 JUNIO 2022</t>
  </si>
  <si>
    <t>SISTEMA CONMUTADOR KX-MS500</t>
  </si>
  <si>
    <t>ESTUFA DE CULTIVO (INCUBADORA) CONTROL DIGITAL DE TEMP. CAP 43 LTOS. MOD 9052L  MARCA ECOSHEL</t>
  </si>
  <si>
    <t>IMPRESORA  MULT LASER HP 1200NW SERIAL CNBRP4R645</t>
  </si>
  <si>
    <t xml:space="preserve">COMPUTADORA ENSAMBLADA CORE I5-10400 2.9GHZ MEMORIA 8GB, DISCO DURO 1TB, CONVERTIDOR  HDMI/VGA, KITTECLADO  MOUSE TEC MK120 </t>
  </si>
  <si>
    <t>IMPRESORA DREMEL 3D45  No. De SERIE 126093425 50 x40 x 45 CMS. COLOR GRIS</t>
  </si>
  <si>
    <t>MODULO DE EXPANSION  DE ENTRADAS ANALOGICAS BES7231-4HD32-0XBO</t>
  </si>
  <si>
    <t>PANTALLA HMI KTP400 BASIC</t>
  </si>
  <si>
    <t>5150-0000284</t>
  </si>
  <si>
    <t>SERVIDOR  HP TC2120 1</t>
  </si>
  <si>
    <t>5150-0000285</t>
  </si>
  <si>
    <t>MONITORCPQ S5500 1</t>
  </si>
  <si>
    <t>5150-0000286</t>
  </si>
  <si>
    <t>CHAROLA PARA APOYO AL FRENTE 1</t>
  </si>
  <si>
    <t>5150-0000287</t>
  </si>
  <si>
    <t>WIN SVR 2003 SPANISH 1</t>
  </si>
  <si>
    <t>5150-0000288</t>
  </si>
  <si>
    <t>5150-0000289</t>
  </si>
  <si>
    <t>5150-0000290</t>
  </si>
  <si>
    <t>CHAROLA DE PORTA TECLADO 1</t>
  </si>
  <si>
    <t>5150-0000291</t>
  </si>
  <si>
    <t>5150-0000292</t>
  </si>
  <si>
    <t>WIRELESS-G BROADBAND ROUTER 1</t>
  </si>
  <si>
    <t>5150-0000293</t>
  </si>
  <si>
    <t>EZ CONNECT G 2.4 GHZ 17</t>
  </si>
  <si>
    <t>5150-0000294</t>
  </si>
  <si>
    <t>ANTENA MAXRAD2.4-2.8 1</t>
  </si>
  <si>
    <t>5150-0000295</t>
  </si>
  <si>
    <t>QUICK RACK RITAL GABINETE 19" 30U 1</t>
  </si>
  <si>
    <t>5210-0000814</t>
  </si>
  <si>
    <t>MESAS PARA COMPUTO DE 2 PLAZAS 1.60X60 2</t>
  </si>
  <si>
    <t>5210-0000815</t>
  </si>
  <si>
    <t>MESA PARA COMPUTO UNA PLAZA 1.40X60X74 1</t>
  </si>
  <si>
    <t>5210-0000816</t>
  </si>
  <si>
    <t>5290-0000882</t>
  </si>
  <si>
    <t>CPU PENTIUM 4 A 2.0GHZ ALASKA 1</t>
  </si>
  <si>
    <t>5290-0000883</t>
  </si>
  <si>
    <t>5290-0000884</t>
  </si>
  <si>
    <t>5290-0000885</t>
  </si>
  <si>
    <t>5290-0000886</t>
  </si>
  <si>
    <t>5290-0000887</t>
  </si>
  <si>
    <t>5290-0000888</t>
  </si>
  <si>
    <t>5290-0000889</t>
  </si>
  <si>
    <t>5290-0000890</t>
  </si>
  <si>
    <t>5290-0000891</t>
  </si>
  <si>
    <t>5290-0000892</t>
  </si>
  <si>
    <t>5290-0000893</t>
  </si>
  <si>
    <t>5290-0000894</t>
  </si>
  <si>
    <t>5290-0000895</t>
  </si>
  <si>
    <t>5290-0000896</t>
  </si>
  <si>
    <t>5290-0000897</t>
  </si>
  <si>
    <t>5290-0000898</t>
  </si>
  <si>
    <t>5290-0000899</t>
  </si>
  <si>
    <t>5290-0000900</t>
  </si>
  <si>
    <t>5290-0000901</t>
  </si>
  <si>
    <t>5290-0000902</t>
  </si>
  <si>
    <t>5290-0000903</t>
  </si>
  <si>
    <t>5290-0000904</t>
  </si>
  <si>
    <t>5290-0000905</t>
  </si>
  <si>
    <t>5290-0000906</t>
  </si>
  <si>
    <t>5290-0000907</t>
  </si>
  <si>
    <t>5290-0000908</t>
  </si>
  <si>
    <t>5290-0000909</t>
  </si>
  <si>
    <t>5290-0000910</t>
  </si>
  <si>
    <t>5290-0000911</t>
  </si>
  <si>
    <t>5290-0000912</t>
  </si>
  <si>
    <t>5290-0000913</t>
  </si>
  <si>
    <t>5290-0000914</t>
  </si>
  <si>
    <t>5290-0000915</t>
  </si>
  <si>
    <t>5290-0000916</t>
  </si>
  <si>
    <t>5290-0000917</t>
  </si>
  <si>
    <t>5290-0000918</t>
  </si>
  <si>
    <t>5290-0000919</t>
  </si>
  <si>
    <t>5290-0000920</t>
  </si>
  <si>
    <t>5290-0000921</t>
  </si>
  <si>
    <t>5290-0000922</t>
  </si>
  <si>
    <t>5290-0000923</t>
  </si>
  <si>
    <t>5290-0000924</t>
  </si>
  <si>
    <t>5290-0000925</t>
  </si>
  <si>
    <t>5290-0000926</t>
  </si>
  <si>
    <t>5290-0000927</t>
  </si>
  <si>
    <t>5290-0000928</t>
  </si>
  <si>
    <t>5290-0000929</t>
  </si>
  <si>
    <t>5290-0000930</t>
  </si>
  <si>
    <t>5290-0000931</t>
  </si>
  <si>
    <t>5290-0000932</t>
  </si>
  <si>
    <t>5290-0000933</t>
  </si>
  <si>
    <t>5290-0000934</t>
  </si>
  <si>
    <t>5290-0000935</t>
  </si>
  <si>
    <t>5290-0000936</t>
  </si>
  <si>
    <t>5290-0000937</t>
  </si>
  <si>
    <t>5290-0000938</t>
  </si>
  <si>
    <t>5290-0000939</t>
  </si>
  <si>
    <t>5290-0000940</t>
  </si>
  <si>
    <t>5290-0000941</t>
  </si>
  <si>
    <t>5290-0000942</t>
  </si>
  <si>
    <t>5290-0000943</t>
  </si>
  <si>
    <t>5290-0000944</t>
  </si>
  <si>
    <t>5290-0000945</t>
  </si>
  <si>
    <t>5290-0000946</t>
  </si>
  <si>
    <t>5290-0000947</t>
  </si>
  <si>
    <t>5290-0000948</t>
  </si>
  <si>
    <t>5290-0000949</t>
  </si>
  <si>
    <t>5290-0000950</t>
  </si>
  <si>
    <t>5290-0000951</t>
  </si>
  <si>
    <t>5290-0000952</t>
  </si>
  <si>
    <t>5290-0000953</t>
  </si>
  <si>
    <t>5290-0000954</t>
  </si>
  <si>
    <t>5290-0000955</t>
  </si>
  <si>
    <t>5290-0000956</t>
  </si>
  <si>
    <t>5290-0000957</t>
  </si>
  <si>
    <t>5290-0000958</t>
  </si>
  <si>
    <t>5290-0000959</t>
  </si>
  <si>
    <t>5290-0000960</t>
  </si>
  <si>
    <t>5290-0000961</t>
  </si>
  <si>
    <t>5290-0000962</t>
  </si>
  <si>
    <t>5290-0000963</t>
  </si>
  <si>
    <t>5290-0000964</t>
  </si>
  <si>
    <t>5290-0000965</t>
  </si>
  <si>
    <t>5290-0000966</t>
  </si>
  <si>
    <t>5290-0000967</t>
  </si>
  <si>
    <t>5290-0000968</t>
  </si>
  <si>
    <t>5290-0000969</t>
  </si>
  <si>
    <t>5290-0000970</t>
  </si>
  <si>
    <t>5290-0000971</t>
  </si>
  <si>
    <t>QUAL CORE XEON PREOCESOR E54102XGMB CAC	         56,379.00	31 DIC 2008	SM	SIN MODELO	SIN DATOS	SIN CONSECUTIVO	E000031	RODRIGUEZ ORTIZ JOSE ARMANDO	008	DEPTO DE RECURSOS MATERIALES	1.2.4.1.3	EQUIPO DE CÓMPUTO Y DE TECNOLOGÍAS DE LA INFORMACIÓN	1.2.6.3.1.5	31 DIC 2008	FACTURA	              3.00	              0.00	N	_x000D_
0000441	5150-0000441	PROYECTOR SONY VPL-FX40L 4000 LUMENES Y 	         53,061.52	31 DIC 2008	SONY	SIN MODELO	SIN DATOS	SIN CONSECUTIVO	E000031	RODRIGUEZ ORTIZ JOSE ARMANDO	008	DEPTO DE RECURSOS MATERIALES	1.2.4.1.3	EQUIPO DE CÓMPUTO Y DE TECNOLOGÍAS DE LA INFORMACIÓN	1.2.6.3.1.5	31 DIC 2008	FACTURA	              3.00	              0.00	N	_x000D_
0000442	5150-0000442	NOBRAKE APC SMART UPS XL 1000VA USB SERI	         19,860.50	31 DIC 2008	SM	SIN MODELO	SIN DATOS	SIN CONSECUTIVO	E000031	RODRIGUEZ ORTIZ JOSE ARMANDO	008	DEPTO DE RECURSOS MATERIALES	1.2.4.1.3	EQUIPO DE CÓMPUTO Y DE TECNOLOGÍAS DE LA INFORMACIÓN	1.2.6.3.1.5	31 DIC 2008	FACTURA	              3.00	              0.00	N	_x000D_
0000443	5150-0000443	REGULADOR VOLTAJE SOLA BASIC MICROVOLT V	            532.00	31 DIC 2008	SM	SIN MODELO	SIN DATOS	SIN CONSECUTIVO	E000031	RODRIGUEZ ORTIZ JOSE ARMANDO	008	DEPTO DE RECURSOS MATERIALES	1.2.4.1.3	EQUIPO DE CÓMPUTO Y DE TECNOLOGÍAS DE LA INFORMACIÓN	1.2.6.3.1.5	31 DIC 2008	FACTURA	              3.00	              0.00	N	_x000D_
0000444	5150-0000444	REGULADOR VOLTAJE TDE PRONET 1KVA P/LIN 	            250.00	31 DIC 2008	SM	SIN MODELO	SIN DATOS	SIN CONSECUTIVO	E000031	RODRIGUEZ ORTIZ JOSE ARMANDO	008	DEPTO DE RECURSOS MATERIALES	1.2.4.1.3	EQUIPO DE CÓMPUTO Y DE TECNOLOGÍAS DE LA INFORMACIÓN	1.2.6.3.1.5	31 DIC 2008	FACTURA	              3.00	              0.00	N	_x000D_
0000445	5150-0000445	COMPUTADORA HP DX2400 DUAL CORE 1	         11,157.00	31 DIC 2008	HP	SIN MODELO	SIN DATOS	SIN CONSECUTIVO	E000031	RODRIGUEZ ORTIZ JOSE ARMANDO	008	DEPTO DE RECURSOS MATERIALES	1.2.4.1.3	EQUIPO DE CÓMPUTO Y DE TECNOLOGÍAS DE LA INFORMACIÓN	1.2.6.3.1.5	31 DIC 2008	FACTURA	              3.00	              0.00	N	_x000D_
0000446	5150-0000446	SWITC 16 PUERTOS  LINKSYS SRW2016 1	          6,928.46	31 DIC 2008	SM	SIN MODELO	SIN DATOS	SIN CONSECUTIVO	E000031	RODRIGUEZ ORTIZ JOSE ARMANDO	008	DEPTO DE RECURSOS MATERIALES	1.2.4.1.3	EQUIPO DE CÓMPUTO Y DE TECNOLOGÍAS DE LA INFORMACIÓN	1.2.6.3.1.5	31 DIC 2008	FACTURA	              3.00	              0.00	N	_x000D_
0000447	5150-0000447	RUTEADOR TRENDNET BRV324 1	          5,422.71	31 DIC 2008	TRENDET	SIN MODELO	SIN DATOS	SIN CONSECUTIVO	E000031	RODRIGUEZ ORTIZ JOSE ARMANDO	008	DEPTO DE RECURSOS MATERIALES	1.2.4.1.3	EQUIPO DE CÓMPUTO Y DE TECNOLOGÍAS DE LA INFORMACIÓN	1.2.6.3.1.5	31 DIC 2008	FACTURA	              3.00	              0.00	N	_x000D_
0000448	5150-0000448	RUTEADOR TRENDNET BRV304 1	          3,066.53	31 DIC 2008	TRENDET	SIN MODELO	SIN DATOS	SIN CONSECUTIVO	E000031	RODRIGUEZ ORTIZ JOSE ARMANDO	008	DEPTO DE RECURSOS MATERIALES	1.2.4.1.3	EQUIPO DE CÓMPUTO Y DE TECNOLOGÍAS DE LA INFORMACIÓN	1.2.6.3.1.5	31 DIC 2008	FACTURA	              3.00	              0.00	N	_x000D_
0000771	5190-0000771	ASPIRADORA MC 215 1	          4,370.00	31 DIC 2008	SM	SIN MODELO	SIN DATOS	ITSRLL-OAF-0144	E000031	RODRIGUEZ ORTIZ JOSE ARMANDO	008	DEPTO DE RECURSOS MATERIALES	1.2.4.1.9	OTROS MOBILIARIOS Y EQUIPOS DE ADMINISTRACIÓN	1.2.6.3.1.9	31 DIC 2008	FACTURA	             10.00	              0.00	N	_x000D_
0000772	5190-0000772	ENGARGOLADORA METALICA MINIWARE 1	          2,639.35	31 DIC 2008	MINIWIRE	SIN MODELO	SIN DATOS	ITSRLL-OAF-0145	E000031	RODRIGUEZ ORTIZ JOSE ARMANDO	008	DEPTO DE RECURSOS MATERIALES	1.2.4.1.9	OTROS MOBILIARIOS Y EQUIPOS DE ADMINISTRACIÓN	1.2.6.3.1.9	31 DIC 2008	FACTURA	             10.00	              0.00	N	_x000D_
0000773	5190-0000773	CALCULADORA E IMPRESORA CASIO 1	            772.16	31 DIC 2008	CASIO	SIN MODELO	SIN DATOS	ITSRLL-OAF-0146	E000031	RODRIGUEZ ORTIZ JOSE ARMANDO	008	DEPTO DE RECURSOS MATERIALES	1.2.4.1.9	OTROS MOBILIARIOS Y EQUIPOS DE ADMINISTRACIÓN	1.2.6.3.1.9	31 DIC 2008	FACTURA	             10.00	              0.00	N	_x000D_
0000774	5190-0000774	FLAUTA YANAHA ALTO 1	            240.01	31 DIC 2008	YAMAHA	SIN MODELO	SIN DATOS	ITSRLL-OAF-0131	E000031	RODRIGUEZ ORTIZ JOSE ARMANDO	008	DEPTO DE RECURSOS MATERIALES	1.2.4.1.9	OTROS MOBILIARIOS Y EQUIPOS DE ADMINISTRACIÓN	1.2.6.3.1.9	31 DIC 2008	FACTURA	             10.00	              0.00	N	_x000D_
0000775	5190-0000775	FLAUTA YAMAHA BAJO 1	          2,599.00	31 DIC 2008	YAMAHA	SIN MODELO	SIN DATOS	ITSRLL-OAF-0132	E000031	RODRIGUEZ ORTIZ JOSE ARMANDO	008	DEPTO DE RECURSOS MATERIALES	1.2.4.1.9	OTROS MOBILIARIOS Y EQUIPOS DE ADMINISTRACIÓN	1.2.6.3.1.9	31 DIC 2008	FACTURA	             10.00	              0.00	N	_x000D_
0000776	5190-0000776	CONSOLA DE 8 CANALES 1	          3,990.01	31 DIC 2008	SM	SIN MODELO	SIN DATOS	ITSRLL-OAF-0143	E000031	RODRIGUEZ ORTIZ JOSE ARMANDO	008	DEPTO DE RECURSOS MATERIALES	1.2.4.1.9	OTROS MOBILIARIOS Y EQUIPOS DE ADMINISTRACIÓN	1.2.6.3.1.9	31 DIC 2008	FACTURA	             10.00	              0.00	N	_x000D_
0000777	5190-0000777	LAMPARA DE TRABAJO 1	            467.00	31 DIC 2008	SM	SIN MODELO	SIN DATOS	ITSRLL-OAF-0142	E000031	RODRIGUEZ ORTIZ JOSE ARMANDO	008	DEPTO DE RECURSOS MATERIALES	1.2.4.1.9	OTROS MOBILIARIOS Y EQUIPOS DE ADMINISTRACIÓN	1.2.6.3.1.9	31 DIC 2008	FACTURA	             10.00	              0.00	N	_x000D_
0000778	5190-0000778	DESBROZADORA PARTNER 1	          2,100.00	31 DIC 2008	PARTNER	SIN MODELO	SIN DATOS	ITSRLL-OAF-0141	E000031	RODRIGUEZ ORTIZ JOSE ARMANDO	008	DEPTO DE RECURSOS MATERIALES	1.2.4.1.9	OTROS MOBILIARIOS Y EQUIPOS DE ADMINISTRACIÓN	1.2.6.3.1.9	31 DIC 2008	FACTURA	             10.00	              0.00	N	_x000D_
0000779	5190-0000779	GUITARRAS 5	          9,405.00	31 DIC 2008	SM	SIN MODELO	SIN DATOS	ITSRLL-OAF-0126 AL 0130	E000031	RODRIGUEZ ORTIZ JOSE ARMANDO	008	DEPTO DE RECURSOS MATERIALES	1.2.4.1.9	OTROS MOBILIARIOS Y EQUIPOS DE ADMINISTRACIÓN	1.2.6.3.1.9	31 DIC 2008	FACTURA	             10.00	              0.00	N	_x000D_
0000780	5190-0000780	REFRIGERADOR 4"" GE SILVER" 1</t>
  </si>
  <si>
    <t>5150-0000449</t>
  </si>
  <si>
    <t xml:space="preserve">COMPUTADORA HP DX2400 SERIE SMXL8450QM6 </t>
  </si>
  <si>
    <t>5150-0000450</t>
  </si>
  <si>
    <t>IMPRESORA LASER JET HP 2055DN 1</t>
  </si>
  <si>
    <t>5150-0000451</t>
  </si>
  <si>
    <t>IMPRESORA 1</t>
  </si>
  <si>
    <t>5150-0000452</t>
  </si>
  <si>
    <t>SERVIDOR HP PROLIANT 115G5 SERIE S2UX912</t>
  </si>
  <si>
    <t>5150-0000453</t>
  </si>
  <si>
    <t>NOBRAKE CDP 500VA 300WATTS SERIE 1006170</t>
  </si>
  <si>
    <t>5150-0000454</t>
  </si>
  <si>
    <t xml:space="preserve">MINIPRINTER EPSON TM - U220PB-603 SERIE </t>
  </si>
  <si>
    <t>5150-0000455</t>
  </si>
  <si>
    <t>IPAD 1</t>
  </si>
  <si>
    <t>5150-0000456</t>
  </si>
  <si>
    <t>COMPUTADORA IMAC 24" 1</t>
  </si>
  <si>
    <t>LIBREROS DE 1.75X.35X2.14, PUERTAS, EN 	         25,868.00	31 DIC 2012	SM	SIN MODELO	SIN DATOS	SIN ETIQUETA	E000031	RODRIGUEZ ORTIZ JOSE ARMANDO	008	DEPTO DE RECURSOS MATERIALES	1.2.4.1.1	MUEBLES DE OFICINA Y ESTANTERÍA	1.2.6.3.1.1	31 DIC 2012	FACTURA	             10.00	              0.00	N	_x000D_
0000212	5110-0000212	LIBREROS DE 2.08X.35X.15  CON PUERTAS EN	          9,744.00	31 DIC 2012	SM	SIN MODELO	SIN DATOS	SIN ETIQUETA	E000031	RODRIGUEZ ORTIZ JOSE ARMANDO	008	DEPTO DE RECURSOS MATERIALES	1.2.4.1.1	MUEBLES DE OFICINA Y ESTANTERÍA	1.2.6.3.1.1	31 DIC 2012	FACTURA	             10.00	              0.00	N	_x000D_
0000213	5110-0000213	BASCULA MARCA CRT MOD CCS-30-C2 1	          1,687.00	31 DIC 2012	SM	SIN MODELO	SIN DATOS	SIN ETIQUETA	E000031	RODRIGUEZ ORTIZ JOSE ARMANDO	008	DEPTO DE RECURSOS MATERIALES	1.2.4.1.1	MUEBLES DE OFICINA Y ESTANTERÍA	1.2.6.3.1.1	31 DIC 2012	FACTURA	             10.00	              0.00	N	_x000D_
0000214	5110-0000214	GABINETES UNIVERSAL DE .84*.40*1.8CM MET	          4,800.00	31 DIC 2012	SM	SIN MODELO	SIN DATOS	SIN ETIQUETA	E000031	RODRIGUEZ ORTIZ JOSE ARMANDO	008	DEPTO DE RECURSOS MATERIALES	1.2.4.1.1	MUEBLES DE OFICINA Y ESTANTERÍA	1.2.6.3.1.1	31 DIC 2012	FACTURA	             10.00	              0.00	N	_x000D_
0000215	5110-0000215	MESAS DE TRABAJO DE .90X.60CM EN MELANIN	          7,800.00	31 DIC 2012	SM	SIN MODELO	SIN DATOS	SIN ETIQUETA	E000031	RODRIGUEZ ORTIZ JOSE ARMANDO	008	DEPTO DE RECURSOS MATERIALES	1.2.4.1.1	MUEBLES DE OFICINA Y ESTANTERÍA	1.2.6.3.1.1	31 DIC 2012	FACTURA	             10.00	              0.00	N	_x000D_
0000216	5110-0000216	MAMPARAS EN U PARA MESA DE TRABAJO DE .9	          3,780.00	31 DIC 2012	SM	SIN MODELO	SIN DATOS	SIN ETIQUETA	E000031	RODRIGUEZ ORTIZ JOSE ARMANDO	008	DEPTO DE RECURSOS MATERIALES	1.2.4.1.1	MUEBLES DE OFICINA Y ESTANTERÍA	1.2.6.3.1.1	31 DIC 2012	FACTURA	             10.00	              0.00	N	_x000D_
0000217	5110-0000217	SILLAS MOD TEXAS NEGRO MATE Y TAPIZ PLIA	          6,093.48	31 DIC 2012	SM	SIN MODELO	SIN DATOS	SIN ETIQUETA	E000031	RODRIGUEZ ORTIZ JOSE ARMANDO	008	DEPTO DE RECURSOS MATERIALES	1.2.4.1.1	MUEBLES DE OFICINA Y ESTANTERÍA	1.2.6.3.1.1	31 DIC 2012	FACTURA	             10.00	              0.00	N	_x000D_
0000218	5110-0000218	SILLAS PLEGABLES EN PLASTICO INTECTADO C	         22,040.00	31 DIC 2012	SM	SIN MODELO	SIN DATOS	SIN ETIQUETA	E000031	RODRIGUEZ ORTIZ JOSE ARMANDO	008	DEPTO DE RECURSOS MATERIALES	1.2.4.1.1	MUEBLES DE OFICINA Y ESTANTERÍA	1.2.6.3.1.1	31 DIC 2012	FACTURA	             10.00	              0.00	N	_x000D_
0000465	5150-0000465	IMPRESORA MULTIFUNCIONAL ENVY 114 INY TI	          2,842.00	31 DIC 2012	ENVY	SIN MODELO	SIN DATOS	ITSRLL-ECO-0311	E000031	RODRIGUEZ ORTIZ JOSE ARMANDO	008	DEPTO DE RECURSOS MATERIALES	1.2.4.1.3	EQUIPO DE CÓMPUTO Y DE TECNOLOGÍAS DE LA INFORMACIÓN	1.2.6.3.1.5	31 DIC 2012	FACTURA	              3.00	              0.00	N	_x000D_
0000466	5150-0000466	TELEFONO UNILINEA SERIE 1	            245.00	31 DIC 2012	PANASONIC	SIN MODELO	SIN DATOS	SIN CONSECUTIVO	E000031	RODRIGUEZ ORTIZ JOSE ARMANDO	008	DEPTO DE RECURSOS MATERIALES	1.2.4.1.3	EQUIPO DE CÓMPUTO Y DE TECNOLOGÍAS DE LA INFORMACIÓN	1.2.6.3.1.5	31 DIC 2012	FACTURA	              3.00	              0.00	N	_x000D_
0000467	5150-0000467	NOBRAKES TRIPPLITE 550 VA PUERT USB 6 CO	          9,622.61	31 DIC 2012	SM	SIN MODELO	SIN DATOS	SIN CONSECUTIVO	E000031	RODRIGUEZ ORTIZ JOSE ARMANDO	008	DEPTO DE RECURSOS MATERIALES	1.2.4.1.3	EQUIPO DE CÓMPUTO Y DE TECNOLOGÍAS DE LA INFORMACIÓN	1.2.6.3.1.5	31 DIC 2012	FACTURA	              3.00	              0.00	N	_x000D_
0000468	5150-0000468	LAPTOP HACER E1-421-0428 AMD E450 1	         14,198.40	31 DIC 2012	ACER	SIN MODELO	SIN DATOS	SIN CONSECUTIVO	E000031	RODRIGUEZ ORTIZ JOSE ARMANDO	008	DEPTO DE RECURSOS MATERIALES	1.2.4.1.3	EQUIPO DE CÓMPUTO Y DE TECNOLOGÍAS DE LA INFORMACIÓN	1.2.6.3.1.5	31 DIC 2012	FACTURA	              3.00	              0.00	N	_x000D_
0000810	5190-0000810	BAFLE AMPLIFICADO 2 VIAS CON LECTOR USB 	         10,580.01	31 DIC 2012	SM	SIN MODELO	SIN DATOS	SIN CONSECUTIVO	E000031	RODRIGUEZ ORTIZ JOSE ARMANDO	008	DEPTO DE RECURSOS MATERIALES	1.2.4.1.9	OTROS MOBILIARIOS Y EQUIPOS DE ADMINISTRACIÓN	1.2.6.3.1.9	31 DIC 2012	FACTURA	             10.00	              0.00	N	_x000D_
0000811	5190-0000811	BAFLE PROF 2 VIAS 15"" C/AMPLIFICADOR 3</t>
  </si>
  <si>
    <t>5230-0000872</t>
  </si>
  <si>
    <t>CMARA NIKON 3</t>
  </si>
  <si>
    <t>5230-0000873</t>
  </si>
  <si>
    <t>CANARAS DIGITALES CANON 3</t>
  </si>
  <si>
    <t>5110-0000219</t>
  </si>
  <si>
    <t>GABETA 1</t>
  </si>
  <si>
    <t>5110-0000220</t>
  </si>
  <si>
    <t>SILLAS DE PLASTICO INYECTADO 50</t>
  </si>
  <si>
    <t>5110-0000221</t>
  </si>
  <si>
    <t>MUEBLE CROMADO METALICO DE 5 PANELES 1</t>
  </si>
  <si>
    <t>5110-0000222</t>
  </si>
  <si>
    <t>MESA 50X50 CON RESORTE 1</t>
  </si>
  <si>
    <t>5110-0000223</t>
  </si>
  <si>
    <t>GABINETE UNIVERSAL .84 X .40 X 1.8 1</t>
  </si>
  <si>
    <t>5110-0000224</t>
  </si>
  <si>
    <t>BANCO MOBIL REDONDO CON RUEDAS 1</t>
  </si>
  <si>
    <t>5110-0000225</t>
  </si>
  <si>
    <t>GABINETE UNIVERSAL .84 X .40 X 1.8 3</t>
  </si>
  <si>
    <t>5110-0000226</t>
  </si>
  <si>
    <t>5110-0000227</t>
  </si>
  <si>
    <t>SILLONES SEMI EJECUTIVOS MODELO ALFARO 2</t>
  </si>
  <si>
    <t>5110-0000228</t>
  </si>
  <si>
    <t>MESA DE CONSEJO MODULAR DE 3.45 X 1.47 M</t>
  </si>
  <si>
    <t>COMPUTADORA MACBOOK PRO PANTALLA RETINA	         43,000.01	31 DIC 2013	MAC	SIN MODELO	SIN DATOS	SIN CONSECUTIVO	E000031	RODRIGUEZ ORTIZ JOSE ARMANDO	008	DEPTO DE RECURSOS MATERIALES	1.2.4.1.3	EQUIPO DE CÓMPUTO Y DE TECNOLOGÍAS DE LA INFORMACIÓN	1.2.6.3.1.5	31 DIC 2013	FACTURA	              3.00	              0.00	N	_x000D_
0000854	5210-0000854	GRABADORAS REPORTERAS SONY 2GB 3	          4,558.80	31 DIC 2013	SONY	SIN MODELO	SIN DATOS	SIN CONSECUTIVO	E000031	RODRIGUEZ ORTIZ JOSE ARMANDO	008	DEPTO DE RECURSOS MATERIALES	1.2.4.2.1	EQUIPOS Y APARATOS AUDIOVISUALES	1.2.6.3.2.1	31 DIC 2013	FACTURA	              3.00	              0.00	N	_x000D_
0000855	5210-0000855	BAFLE 1	          4,690.01	31 DIC 2013	SM	SIN MODELO	SIN DATOS	SIN CONSECUTIVO	E000031	RODRIGUEZ ORTIZ JOSE ARMANDO	008	DEPTO DE RECURSOS MATERIALES	1.2.4.2.1	EQUIPOS Y APARATOS AUDIOVISUALES	1.2.6.3.2.1	31 DIC 2013	FACTURA	              3.00	              0.00	N	_x000D_
0000856	5210-0000856	BAFLE 1	          2,890.00	31 DIC 2013	SM	SIN MODELO	SIN DATOS	SIN CONSECUTIVO	E000031	RODRIGUEZ ORTIZ JOSE ARMANDO	008	DEPTO DE RECURSOS MATERIALES	1.2.4.2.1	EQUIPOS Y APARATOS AUDIOVISUALES	1.2.6.3.2.1	31 DIC 2013	FACTURA	              3.00	              0.00	N	_x000D_
0000857	5210-0000857	PROYECTOR DELL M110 WXGA LED 1	          8,885.60	31 DIC 2013	DELL	SIN MODELO	SIN DATOS	SIN CONSECUTIVO	E000031	RODRIGUEZ ORTIZ JOSE ARMANDO	008	DEPTO DE RECURSOS MATERIALES	1.2.4.2.1	EQUIPOS Y APARATOS AUDIOVISUALES	1.2.6.3.2.1	31 DIC 2013	FACTURA	              3.00	              0.00	N	_x000D_
0000858	5210-0000858	PANTALLA ELECTRICA 2.44 X 2.44 1	          5,127.20	31 DIC 2013	SM	SIN MODELO	SIN DATOS	SIN CONSECUTIVO	E000031	RODRIGUEZ ORTIZ JOSE ARMANDO	008	DEPTO DE RECURSOS MATERIALES	1.2.4.2.1	EQUIPOS Y APARATOS AUDIOVISUALES	1.2.6.3.2.1	31 DIC 2013	FACTURA	              3.00	              0.00	N	_x000D_
0000859	5210-0000859	PANTALLA PLASMA HISENSE 29 LED HD 1	          2,990.00	31 DIC 2013	HISENSE	SIN MODELO	SIN DATOS	SIN CONSECUTIVO	E000031	RODRIGUEZ ORTIZ JOSE ARMANDO	008	DEPTO DE RECURSOS MATERIALES	1.2.4.2.1	EQUIPOS Y APARATOS AUDIOVISUALES	1.2.6.3.2.1	31 DIC 2013	FACTURA	              3.00	              0.00	N	_x000D_
0000860	5210-0000860	PROYECTOR BENQ MS502 2700 1	          5,614.00	31 DIC 2013	BENQ	SIN MODELO	SIN DATOS	SIN CONSECUTIVO	E000031	RODRIGUEZ ORTIZ JOSE ARMANDO	008	DEPTO DE RECURSOS MATERIALES	1.2.4.2.1	EQUIPOS Y APARATOS AUDIOVISUALES	1.2.6.3.2.1	31 DIC 2013	FACTURA	              3.00	              0.00	N	_x000D_
0000874	5230-0000874	CAMARA DIGITAL SONY 3	          5,063.40	31 DIC 2013	SONY	SIN MODELO	SIN DATOS	SIN CONSECUTIVO	E000031	RODRIGUEZ ORTIZ JOSE ARMANDO	008	DEPTO DE RECURSOS MATERIALES	1.2.4.2.3	CÁMARAS FOTOGRÁFICAS Y DE VIDEO	1.2.6.3.2.3	31 DIC 2013	FACTURA	              3.00	              0.00	N	_x000D_
0000875	5230-0000875	CAMARA DIGITAL NIKON COOLPIX S3500 1	          2,742.18	31 DIC 2013	NIKON	SIN MODELO	SIN DATOS	SIN CONSECUTIVO	E000031	RODRIGUEZ ORTIZ JOSE ARMANDO	008	DEPTO DE RECURSOS MATERIALES	1.2.4.2.3	CÁMARAS FOTOGRÁFICAS Y DE VIDEO	1.2.6.3.2.3	31 DIC 2013	FACTURA	              3.00	              0.00	N	_x000D_
0001313	5290-0001313	BAFLE 1	          3,190.00	31 DIC 2013	SM	SIN MODELO	SIN DATOS	SIN CONSECUTIVO	E000031	RODRIGUEZ ORTIZ JOSE ARMANDO	008	DEPTO DE RECURSOS MATERIALES	1.2.4.2.9	OTRO MOBILIARIO Y EQUIPO EDUCACIONAL Y RECREATIVO	1.2.6.3.2.9	31 DIC 2013	FACTURA	              5.00	              0.00	N	_x000D_
0001314	5290-0001314	MESAS DE TRABAJO TIPO BINARIA 84	         67,428.48	31 DIC 2013	SM	SIN MODELO	SIN DATOS	ITSRLL-MEA-529-0289-372	E000031	RODRIGUEZ ORTIZ JOSE ARMANDO	008	DEPTO DE RECURSOS MATERIALES	1.2.4.2.9	OTRO MOBILIARIO Y EQUIPO EDUCACIONAL Y RECREATIVO	1.2.6.3.2.9	31 DIC 2013	FACTURA	              5.00	              0.00	N	_x000D_
0001315	5290-0001315	SILLAS DE VISITA 168	         74,639.04	31 DIC 2013	SM	SIN MODELO	SIN DATOS	ITSRLL-MEA-529-0373-540	E000031	RODRIGUEZ ORTIZ JOSE ARMANDO	008	DEPTO DE RECURSOS MATERIALES	1.2.4.2.9	OTRO MOBILIARIO Y EQUIPO EDUCACIONAL Y RECREATIVO	1.2.6.3.2.9	31 DIC 2013	FACTURA	              5.00	              0.00	N	_x000D_
0001337	5410-0001337	TOYOTA TACOMA TRD SPORT 4X4 1	        430,000.00	31 DIC 2013	TOYOTA	SIN MODELO	SIN DATOS	ITSRLL-EQT-0007	E000031	RODRIGUEZ ORTIZ JOSE ARMANDO	008	DEPTO DE RECURSOS MATERIALES	1.2.4.4.1	VEHÍCULOS Y EQUIPO TERRESTRE	1.2.6.3.4.1	31 DIC 2013	FACTURA	              5.00	              0.00	N	_x000D_
0001338	5410-0001338	TOYOTA HIACE 15 PASAJEROS 1	        403,800.00	31 DIC 2013	TOYOTA	SIN MODELO	SIN DATOS	ITSRLL-EQT-0008	E000031	RODRIGUEZ ORTIZ JOSE ARMANDO	008	DEPTO DE RECURSOS MATERIALES	1.2.4.4.1	VEHÍCULOS Y EQUIPO TERRESTRE	1.2.6.3.4.1	31 DIC 2013	FACTURA	              5.00	              0.00	N	_x000D_
0001341	5620-0001341	COMPRESOR DE AIRE MARCA ITSA 1	         22,886.80	31 DIC 2013	ITSA	SIN MODELO	SIN DATOS	SIN CONSECUTIVO	E000031	RODRIGUEZ ORTIZ JOSE ARMANDO	008	DEPTO DE RECURSOS MATERIALES	1.2.4.6.2	MAQUINARIA Y EQUIPO INDUSTRIAL	1.2.6.3.6.2	31 DIC 2013	FACTURA	             10.00	              0.00	N	_x000D_
0001342	5620-0001342	EQUIPO BASICO MULTIFUNCIONAL 1	         72,083.72	31 DIC 2013	SM	SIN MODELO	SIN DATOS	SIN CONSECUTIVO	E000031	RODRIGUEZ ORTIZ JOSE ARMANDO	008	DEPTO DE RECURSOS MATERIALES	1.2.4.6.2	MAQUINARIA Y EQUIPO INDUSTRIAL	1.2.6.3.6.2	31 DIC 2013	FACTURA	             10.00	              0.00	N	_x000D_
0001343	5620-0001343	CONGELADOR TORREY 1	          4,920.00	31 DIC 2013	TORREY	SIN MODELO	SIN DATOS	SIN CONSECUTIVO	E000031	RODRIGUEZ ORTIZ JOSE ARMANDO	008	DEPTO DE RECURSOS MATERIALES	1.2.4.6.2	MAQUINARIA Y EQUIPO INDUSTRIAL	1.2.6.3.6.2	31 DIC 2013	FACTURA	             10.00	              0.00	N	_x000D_
0001344	5620-0001344	SIERRA MARCA TORREY 1	         26,390.00	31 DIC 2013	TORREY	SIN MODELO	SIN DATOS	SIN CONSECUTIVO	E000031	RODRIGUEZ ORTIZ JOSE ARMANDO	008	DEPTO DE RECURSOS MATERIALES	1.2.4.6.2	MAQUINARIA Y EQUIPO INDUSTRIAL	1.2.6.3.6.2	31 DIC 2013	FACTURA	             10.00	              0.00	N	_x000D_
0001345	5620-0001345	REBANADORA MARCA TORREY 1	         14,070.00	31 DIC 2013	TORREY	SIN MODELO	SIN DATOS	SIN CONSECUTIVO	E000031	RODRIGUEZ ORTIZ JOSE ARMANDO	008	DEPTO DE RECURSOS MATERIALES	1.2.4.6.2	MAQUINARIA Y EQUIPO INDUSTRIAL	1.2.6.3.6.2	31 DIC 2013	FACTURA	             10.00	              0.00	N	_x000D_
0001346	5620-0001346	MESA DE TRABAJO KING 1	          5,456.00	31 DIC 2013	KING	SIN MODELO	SIN DATOS	SIN CONSECUTIVO	E000031	RODRIGUEZ ORTIZ JOSE ARMANDO	008	DEPTO DE RECURSOS MATERIALES	1.2.4.6.2	MAQUINARIA Y EQUIPO INDUSTRIAL	1.2.6.3.6.2	31 DIC 2013	FACTURA	             10.00	              0.00	N	_x000D_
0001347	5620-0001347	LICUADORA MARCA INTERNACIONAL 1	          6,790.00	31 DIC 2013	SM	SIN MODELO	SIN DATOS	SIN CONSECUTIVO	E000031	RODRIGUEZ ORTIZ JOSE ARMANDO	008	DEPTO DE RECURSOS MATERIALES	1.2.4.6.2	MAQUINARIA Y EQUIPO INDUSTRIAL	1.2.6.3.6.2	31 DIC 2013	FACTURA	             10.00	              0.00	N	_x000D_
0001348	5620-0001348	REFRIGERADOR MARCA TORREY 1	         17,990.00	31 DIC 2013	TORREY	SIN MODELO	SIN DATOS	SIN CONSECUTIVO	E000031	RODRIGUEZ ORTIZ JOSE ARMANDO	008	DEPTO DE RECURSOS MATERIALES	1.2.4.6.2	MAQUINARIA Y EQUIPO INDUSTRIAL	1.2.6.3.6.2	31 DIC 2013	FACTURA	             10.00	              0.00	N	_x000D_
0001349	5620-0001349	BASCULA TORREY 1	          1,690.00	31 DIC 2013	TORREY	SIN MODELO	SIN DATOS	SIN CONSECUTIVO	E000031	RODRIGUEZ ORTIZ JOSE ARMANDO	008	DEPTO DE RECURSOS MATERIALES	1.2.4.6.2	MAQUINARIA Y EQUIPO INDUSTRIAL	1.2.6.3.6.2	31 DIC 2013	FACTURA	             10.00	              0.00	N	_x000D_
0001350	5620-0001350	EMPACADORA AL VACIO MARCA TORREY 1	         34,574.99	31 DIC 2013	TORREY	SIN MODELO	SIN DATOS	SIN CONSECUTIVO	E000031	RODRIGUEZ ORTIZ JOSE ARMANDO	008	DEPTO DE RECURSOS MATERIALES	1.2.4.6.2	MAQUINARIA Y EQUIPO INDUSTRIAL	1.2.6.3.6.2	31 DIC 2013	FACTURA	             10.00	              0.00	N	_x000D_
0001351	5620-0001351	EQUIPO ALIMENTARIAS 1	         21,824.00	31 DIC 2013	SM	SIN MODELO	SIN DATOS	SIN CONSECUTIVO	E000031	RODRIGUEZ ORTIZ JOSE ARMANDO	008	DEPTO DE RECURSOS MATERIALES	1.2.4.6.2	MAQUINARIA Y EQUIPO INDUSTRIAL	1.2.6.3.6.2	31 DIC 2013	FACTURA	             10.00	              0.00	N	_x000D_
0001352	5620-0001352	ESMERILADORA ANGULAR 1	          4,815.62	31 DIC 2013	SM	SIN MODELO	SIN DATOS	SIN CONSECUTIVO	E000031	RODRIGUEZ ORTIZ JOSE ARMANDO	008	DEPTO DE RECURSOS MATERIALES	1.2.4.6.2	MAQUINARIA Y EQUIPO INDUSTRIAL	1.2.6.3.6.2	31 DIC 2013	FACTURA	             10.00	              0.00	N	_x000D_
0001353	5620-0001353	CIZALLA DE BANCO 1	          3,188.42	31 DIC 2013	SM	SIN MODELO	SIN DATOS	SIN CONSECUTIVO	E000031	RODRIGUEZ ORTIZ JOSE ARMANDO	008	DEPTO DE RECURSOS MATERIALES	1.2.4.6.2	MAQUINARIA Y EQUIPO INDUSTRIAL	1.2.6.3.6.2	31 DIC 2013	FACTURA	             10.00	              0.00	N	_x000D_
0001354	5620-0001354	SIE HORNO PATEUR (HORNO DE SECADO) 1	         27,341.20	31 DIC 2013	SM	SIN MODELO	SIN DATOS	SIN CONSECUTIVO	E000031	RODRIGUEZ ORTIZ JOSE ARMANDO	008	DEPTO DE RECURSOS MATERIALES	1.2.4.6.2	MAQUINARIA Y EQUIPO INDUSTRIAL	1.2.6.3.6.2	31 DIC 2013	FACTURA	             10.00	              0.00	N	_x000D_
0001355	5620-0001355	AUTOCLAVE TIPO OLLA 1	         11,924.80	31 DIC 2013	PLALSONIC	SIN MODELO	SIN DATOS	SIN CONSECUTIVO	E000031	RODRIGUEZ ORTIZ JOSE ARMANDO	008	DEPTO DE RECURSOS MATERIALES	1.2.4.6.2	MAQUINARIA Y EQUIPO INDUSTRIAL	1.2.6.3.6.2	31 DIC 2013	FACTURA	             10.00	              0.00	N	_x000D_
0001356	5620-0001356	MOBILIARIO PARA LABORATORIO 1	        311,673.00	31 DIC 2013	PLALSONIC	SIN MODELO	SIN DATOS	SIN CONSECUTIVO	E000031	RODRIGUEZ ORTIZ JOSE ARMANDO	008	DEPTO DE RECURSOS MATERIALES	1.2.4.6.2	MAQUINARIA Y EQUIPO INDUSTRIAL	1.2.6.3.6.2	31 DIC 2013	FACTURA	             10.00	              0.00	N	_x000D_
0001409	5910-0001409	SISTEMA CONTABILIDAD GUBERNAMENTAL INDET	         15,000.00	31 DIC 2013	IMDETEC	SIN MODELO	SIN DATOS	SIN CONSECUTIVO	E000024	PEYRO ALMANZA GABRIELA	002	SUBDIRECCION DE ADMINISTRACION Y FINANZAS	1.2.5.1	SOFTWARE	1.2.6.5.9.1	31 DIC 2013	FACTURA	              3.00	              0.00	N	_x000D_
0001410	5970-0001410	LICENCIA PLATINUM PARA ADMINISTRADORES E	         90,000.00	31 DIC 2013	SM	SIN MODELO	SIN DATOS	SIN CONSECUTIVO	E000024	PEYRO ALMANZA GABRIELA	002	SUBDIRECCION DE ADMINISTRACION Y FINANZAS	1.2.5.4.1	LICENCIAS INFORMÁTICAS E INTELECTUALES	1.2.6.5.9.7	31 DIC 2013	FACTURA	              3.00	              0.00	N	_x000D_
0001416	5970-0001416	FORTIGATE FG 200D BDL 1	         45,820.00	31 DIC 2013	SM	SIN MODELO	SIN DATOS	SIN CONSECUTIVO	E000024	PEYRO ALMANZA GABRIELA	002	SUBDIRECCION DE ADMINISTRACION Y FINANZAS	1.2.5.4.1	LICENCIAS INFORMÁTICAS E INTELECTUALES	1.2.6.5.9.7	31 DIC 2013	FACTURA	              3.00	              0.00	N	_x000D_
0001417	5970-0001417	LICENCIA ONE MINUTE 200 EMP TERMINAL LEC	         19,865.00	31 DIC 2013	SM	SIN MODELO	SIN DATOS	SIN CONSECUTIVO	E000024	PEYRO ALMANZA GABRIELA	002	SUBDIRECCION DE ADMINISTRACION Y FINANZAS	1.2.5.4.1	LICENCIAS INFORMÁTICAS E INTELECTUALES	1.2.6.5.9.7	31 DIC 2013	FACTURA	              3.00	              0.00	N	_x000D_
0001418	5910-0001418	SOFTWARE DIDACTICO DE FISICA 1	         45,635.37	31 DIC 2013	SM	SIN MODELO	SIN DATOS	SIN CONSECUTIVO	E000024	PEYRO ALMANZA GABRIELA	002	SUBDIRECCION DE ADMINISTRACION Y FINANZAS	1.2.5.1	SOFTWARE	1.2.6.5.9.1	31 DIC 2013	FACTURA	              3.00	              0.00	N	_x000D_
0000229	5110-0000229	SILLONES EJECUTIVOS 2	          5,940.01	31 DIC 2014	SM	SIN MODELO	SIN DATOS	SIN ETIQUETA	E000031	RODRIGUEZ ORTIZ JOSE ARMANDO	008	DEPTO DE RECURSOS MATERIALES	1.2.4.1.1	MUEBLES DE OFICINA Y ESTANTERÍA	1.2.6.3.1.1	31 DIC 2014	FACTURA	             10.00	              0.00	N	_x000D_
0000480	5150-0000480	MINI LAPTOT 1	          4,999.00	31 DIC 2014	SM	SIN MODELO	SIN DATOS	SIN CONSECUTIVO	E000031	RODRIGUEZ ORTIZ JOSE ARMANDO	008	DEPTO DE RECURSOS MATERIALES	1.2.4.1.3	EQUIPO DE CÓMPUTO Y DE TECNOLOGÍAS DE LA INFORMACIÓN	1.2.6.3.1.5	31 DIC 2014	FACTURA	              3.00	              0.00	N	_x000D_
0000481	5150-0000481	CREDENCIALIZADORA 1	         38,000.00	31 DIC 2014	SM	SIN MODELO	SIN DATOS	SIN CONSECUTIVO	E000031	RODRIGUEZ ORTIZ JOSE ARMANDO	008	DEPTO DE RECURSOS MATERIALES	1.2.4.1.3	EQUIPO DE CÓMPUTO Y DE TECNOLOGÍAS DE LA INFORMACIÓN	1.2.6.3.1.5	31 DIC 2014	FACTURA	              3.00	              0.00	N	_x000D_
0000482	5150-0000482	DESKTOP COMPAX ZEUS ECO GREEN 5303 4	         38,976.00	31 DIC 2014	COMPAX	SIN MODELO	SIN DATOS	SIN CONSECUTIVO	E000031	RODRIGUEZ ORTIZ JOSE ARMANDO	008	DEPTO DE RECURSOS MATERIALES	1.2.4.1.3	EQUIPO DE CÓMPUTO Y DE TECNOLOGÍAS DE LA INFORMACIÓN	1.2.6.3.1.5	31 DIC 2014	FACTURA	              3.00	              0.00	N	_x000D_
0000483	5150-0000483	DESKTOP COMPAX ZEUS ECO GREEN 4303 16	        138,272.00	31 DIC 2014	COMPAX	SIN MODELO	SIN DATOS	SIN CONSECUTIVO	E000031	RODRIGUEZ ORTIZ JOSE ARMANDO	008	DEPTO DE RECURSOS MATERIALES	1.2.4.1.3	EQUIPO DE CÓMPUTO Y DE TECNOLOGÍAS DE LA INFORMACIÓN	1.2.6.3.1.5	31 DIC 2014	FACTURA	              3.00	              0.00	N	_x000D_
0000484	5150-0000484	NOBRAKE APC SURTA 1500XL 1	         12,348.20	31 DIC 2014	SM	SIN MODELO	SIN DATOS	SIN CONSECUTIVO	E000031	RODRIGUEZ ORTIZ JOSE ARMANDO	008	DEPTO DE RECURSOS MATERIALES	1.2.4.1.3	EQUIPO DE CÓMPUTO Y DE TECNOLOGÍAS DE LA INFORMACIÓN	1.2.6.3.1.5	31 DIC 2014	FACTURA	              3.00	              0.00	N	_x000D_
0000485	5150-0000485	IMPRESORAS LASER HP 1102 3	          5,220.00	31 DIC 2014	HP	SIN MODELO	SIN DATOS	SIN CONSECUTIVO	E000031	RODRIGUEZ ORTIZ JOSE ARMANDO	008	DEPTO DE RECURSOS MATERIALES	1.2.4.1.3	EQUIPO DE CÓMPUTO Y DE TECNOLOGÍAS DE LA INFORMACIÓN	1.2.6.3.1.5	31 DIC 2014	FACTURA	              3.00	              0.00	N	_x000D_
0000486	5150-0000486	IMPRESORA MULTIFUNCIONAL IMP 1	          3,480.00	31 DIC 2014	SM	SIN MODELO	SIN DATOS	SIN CONSECUTIVO	E000031	RODRIGUEZ ORTIZ JOSE ARMANDO	008	DEPTO DE RECURSOS MATERIALES	1.2.4.1.3	EQUIPO DE CÓMPUTO Y DE TECNOLOGÍAS DE LA INFORMACIÓN	1.2.6.3.1.5	31 DIC 2014	FACTURA	              3.00	              0.00	N	_x000D_
0000487	5150-0000487	IMPRESORA LASERJET ENTERPRISE HP M551N 2	         18,293.20	31 DIC 2014	HP	SIN MODELO	SIN DATOS	SIN CONSECUTIVO	E000031	RODRIGUEZ ORTIZ JOSE ARMANDO	008	DEPTO DE RECURSOS MATERIALES	1.2.4.1.3	EQUIPO DE CÓMPUTO Y DE TECNOLOGÍAS DE LA INFORMACIÓN	1.2.6.3.1.5	31 DIC 2014	FACTURA	              3.00	              0.00	N	_x000D_
0000488	5150-0000488	WORCENTRE 3615DN LASER MULTIFUNCIONAL 1	         12,863.24	31 DIC 2014	SM	SIN MODELO	SIN DATOS	SIN CONSECUTIVO	E000031	RODRIGUEZ ORTIZ JOSE ARMANDO	008	DEPTO DE RECURSOS MATERIALES	1.2.4.1.3	EQUIPO DE CÓMPUTO Y DE TECNOLOGÍAS DE LA INFORMACIÓN	1.2.6.3.1.5	31 DIC 2014	FACTURA	              3.00	              0.00	N	_x000D_
0000861	5210-0000861	PROYECTOR BENQ 1	         12,644.00	31 DIC 2014	BENQ	SIN MODELO	SIN DATOS	SIN CONSECUTIVO	E000031	RODRIGUEZ ORTIZ JOSE ARMANDO	008	DEPTO DE RECURSOS MATERIALES	1.2.4.2.1	EQUIPOS Y APARATOS AUDIOVISUALES	1.2.6.3.2.1	31 DIC 2014	FACTURA	              3.00	              0.00	N	_x000D_
0000862	5210-0000862	PROYECTOR CASIO XJ-V2 3000 LUM XGA 2	         31,378.00	31 DIC 2014	CASIO	SIN MODELO	SIN DATOS	ITSRLL-ECTI-515-430 Y 431	E000017	LOPEZ OLIVAS JULIAN JOSE	007	DEPTO DE SISTEMAS	1.2.4.2.1	EQUIPOS Y APARATOS AUDIOVISUALES	1.2.6.3.2.1	31 DIC 2014	FACTURA	              3.00	              0.00	N	_x000D_
0000876	5230-0000876	VIDEOCAMARA GOPRON HERO3 NEGRA 1	          7,399.00	31 DIC 2014	GOPRO	SIN MODELO	SIN DATOS	SIN CONSECUTIVO	E000031	RODRIGUEZ ORTIZ JOSE ARMANDO	008	DEPTO DE RECURSOS MATERIALES	1.2.4.2.3	CÁMARAS FOTOGRÁFICAS Y DE VIDEO	1.2.6.3.2.3	31 DIC 2014	FACTURA	              3.00	              0.00	N	_x000D_
0001316	5290-0001316	MODULO PARA COMPUTADORA 1	          8,120.00	31 DIC 2014	SM	SIN MODELO	SIN DATOS	SIN CONSECUTIVO	E000031	RODRIGUEZ ORTIZ JOSE ARMANDO	008	DEPTO DE RECURSOS MATERIALES	1.2.4.2.9	OTRO MOBILIARIO Y EQUIPO EDUCACIONAL Y RECREATIVO	1.2.6.3.2.9	31 DIC 2014	FACTURA	              5.00	              0.00	N	_x000D_
0001317	5290-0001317	MODULO INDIVIDUAL DE ELECTRONICA 1.20X.6	         57,072.00	31 DIC 2014	SM	SIN MODELO	SIN DATOS	SIN CONSECUTIVO	E000031	RODRIGUEZ ORTIZ JOSE ARMANDO	008	DEPTO DE RECURSOS MATERIALES	1.2.4.2.9	OTRO MOBILIARIO Y EQUIPO EDUCACIONAL Y RECREATIVO	1.2.6.3.2.9	31 DIC 2014	FACTURA	              5.00	              0.00	N	_x000D_
0001318	5290-0001318	MODULO INDIVIDUAL DE ELECTRONICA 1.8X.60	        147,900.00	31 DIC 2014	SM	SIN MODELO	SIN DATOS	SIN CONSECUTIVO	E000031	RODRIGUEZ ORTIZ JOSE ARMANDO	008	DEPTO DE RECURSOS MATERIALES	1.2.4.2.9	OTRO MOBILIARIO Y EQUIPO EDUCACIONAL Y RECREATIVO	1.2.6.3.2.9	31 DIC 2014	FACTURA	              5.00	              0.00	N	_x000D_
0001319	5290-0001319	MODULO INDIVIDUAL DE ELECTRONICA 1.8X.60	         82,476.00	31 DIC 2014	SM	SIN MODELO	SIN DATOS	SIN CONSECUTIVO	E000031	RODRIGUEZ ORTIZ JOSE ARMANDO	008	DEPTO DE RECURSOS MATERIALES	1.2.4.2.9	OTRO MOBILIARIO Y EQUIPO EDUCACIONAL Y RECREATIVO	1.2.6.3.2.9	31 DIC 2014	FACTURA	              5.00	              0.00	N	_x000D_
0001320	5290-0001320	MODULO BINARIO DE ELECTRONICA 2.40X.60X1	         38,048.00	31 DIC 2014	SM	SIN MODELO	SIN DATOS	SIN CONSECUTIVO	E000031	RODRIGUEZ ORTIZ JOSE ARMANDO	008	DEPTO DE RECURSOS MATERIALES	1.2.4.2.9	OTRO MOBILIARIO Y EQUIPO EDUCACIONAL Y RECREATIVO	1.2.6.3.2.9	31 DIC 2014	FACTURA	              5.00	              0.00	N	_x000D_
0001321	5290-0001321	BANCOS PARA LABORATORIOS CON PISTON NEUM	         82,302.00	31 DIC 2014	SM	SIN MODELO	SIN DATOS	SIN CONSECUTIVO	E000031	RODRIGUEZ ORTIZ JOSE ARMANDO	008	DEPTO DE RECURSOS MATERIALES	1.2.4.2.9	OTRO MOBILIARIO Y EQUIPO EDUCACIONAL Y RECREATIVO	1.2.6.3.2.9	31 DIC 2014	FACTURA	              5.00	              0.00	N	_x000D_
0001357	5620-0001357	AUTOCLABE LABORATORIO INDUSTRIAL 1	         14,418.80	31 DIC 2014	PTORIOATORIOSONIC	SIN MODELO	SIN DATOS	SIN CONSECUTIVO	E000031	RODRIGUEZ ORTIZ JOSE ARMANDO	008	DEPTO DE RECURSOS MATERIALES	1.2.4.6.2	MAQUINARIA Y EQUIPO INDUSTRIAL	1.2.6.3.6.2	31 DIC 2014	FACTURA	             10.00	              0.00	N	_x000D_
0001405	5640-0001405	MINISPLITS TONALADA Y MEDIA 2	         22,987.41	31 DIC 2014	SM	SIN MODELO	SIN DATOS	SIN CONSECUTIVO	E000031	RODRIGUEZ ORTIZ JOSE ARMANDO	008	DEPTO DE RECURSOS MATERIALES	1.2.4.6.4	SISTEMAS DE AIRE ACONDICIONADO, CALEFACCIÓN Y DE REFRIGERACIÓN INDUSTRIAL Y COMERCIAL	1.2.6.3.6.4	31 DIC 2014	FACTURA	             10.00	              0.00	N	_x000D_
0001419	5970-0001419	ANTIVIRUS ESET ENDPOINT BUSINESS EDITION	         15,428.00	31 DIC 2014	SM	SIN MODELO	SIN DATOS	SIN CONSECUTIVO	E000024	PEYRO ALMANZA GABRIELA	002	SUBDIRECCION DE ADMINISTRACION Y FINANZAS	1.2.5.4.1	LICENCIAS INFORMÁTICAS E INTELECTUALES	1.2.6.5.9.7	31 DIC 2014	FACTURA	              3.00	              0.00	N	_x000D_
0001420	5970-0001420	LICENCIA INFORMATICA 1	          2,549.68	31 DIC 2014	SM	SIN MODELO	SIN DATOS	SIN CONSECUTIVO	E000024	PEYRO ALMANZA GABRIELA	002	SUBDIRECCION DE ADMINISTRACION Y FINANZAS	1.2.5.4.1	LICENCIAS INFORMÁTICAS E INTELECTUALES	1.2.6.5.9.7	31 DIC 2014	FACTURA	              3.00	              0.00	N	_x000D_
0001421	5970-0001421	FOTIGATE 1	         19,198.00	31 DIC 2014	SM	SIN MODELO	SIN DATOS	SIN CONSECUTIVO	E000024	PEYRO ALMANZA GABRIELA	002	SUBDIRECCION DE ADMINISTRACION Y FINANZAS	1.2.5.4.1	LICENCIAS INFORMÁTICAS E INTELECTUALES	1.2.6.5.9.7	31 DIC 2014	FACTURA	              3.00	              0.00	N	_x000D_
0000230	5110-0000230	SILLA GENOBEVA NEGRA 24	         14,283.08	31 DIC 2015	SM	SIN MODELO	SIN DATOS	ITSRLL-MEA-511-0555 AL 578	E000031	RODRIGUEZ ORTIZ JOSE ARMANDO	008	DEPTO DE RECURSOS MATERIALES	1.2.4.1.1	MUEBLES DE OFICINA Y ESTANTERÍA	1.2.6.3.1.1	31 DIC 2015	FACTURA	             10.00	              0.00	N	_x000D_
0000231	5110-0000231	ESCRITORIO CAPACITACION MELANINA GRAFICO	          4,920.72	31 DIC 2015	SM	SIN MODELO	SIN DATOS	ITSRLL-MEA-511-0579 Y 580	E000031	RODRIGUEZ ORTIZ JOSE ARMANDO	008	DEPTO DE RECURSOS MATERIALES	1.2.4.1.1	MUEBLES DE OFICINA Y ESTANTERÍA	1.2.6.3.1.1	31 DIC 2015	FACTURA	             10.00	              0.00	N	_x000D_
0000232	5110-0000232	SILLA OPERATIVA S/BRASOS 3	          2,135.56	31 DIC 2015	SM	SIN MODELO	SIN DATOS	ITSRLL-MEA-511-0581 Y 582	E000031	RODRIGUEZ ORTIZ JOSE ARMANDO	008	DEPTO DE RECURSOS MATERIALES	1.2.4.1.1	MUEBLES DE OFICINA Y ESTANTERÍA	1.2.6.3.1.1	31 DIC 2015	FACTURA	             10.00	              0.00	N	_x000D_
0000233	5110-0000233	ESCRITORIO ESTIDIO .75X60 MELANINA MOD 1	          4,760.00	31 DIC 2015	SM	SIN MODELO	SIN DATOS	ITSRLL-MEA-511-0584 AL 587	E000031	RODRIGUEZ ORTIZ JOSE ARMANDO	008	DEPTO DE RECURSOS MATERIALES	1.2.4.1.1	MUEBLES DE OFICINA Y ESTANTERÍA	1.2.6.3.1.1	31 DIC 2015	FACTURA	             10.00	              0.00	N	_x000D_
0000234	5110-0000234	MINIMAMPARA LATERAL DE .60X.40 MELANINA 	          3,800.00	31 DIC 2015	SM	SIN MODELO	SIN DATOS	ITSRLL-MEA-511-0588 AL 591	E000031	RODRIGUEZ ORTIZ JOSE ARMANDO	008	DEPTO DE RECURSOS MATERIALES	1.2.4.1.1	MUEBLES DE OFICINA Y ESTANTERÍA	1.2.6.3.1.1	31 DIC 2015	FACTURA	             10.00	              0.00	N	_x000D_
0000235	5110-0000235	MINIMAMPARA PRINCIPAL .75X.40 MOD 226 4	          4,200.00	31 DIC 2015	SM	SIN MODELO	SIN DATOS	ITSRLL-MEA-511-0592 AL 595	E000031	RODRIGUEZ ORTIZ JOSE ARMANDO	008	DEPTO DE RECURSOS MATERIALES	1.2.4.1.1	MUEBLES DE OFICINA Y ESTANTERÍA	1.2.6.3.1.1	31 DIC 2015	FACTURA	             10.00	              0.00	N	_x000D_
0000236	5110-0000236	GABINETE UNIVERSAL .87X40X1.8 MOD 6085 1	          2,500.00	31 DIC 2015	SM	SIN MODELO	SIN DATOS	ITSRLL-MEA-511-0596	E000031	RODRIGUEZ ORTIZ JOSE ARMANDO	008	DEPTO DE RECURSOS MATERIALES	1.2.4.1.1	MUEBLES DE OFICINA Y ESTANTERÍA	1.2.6.3.1.1	31 DIC 2015	FACTURA	             10.00	              0.00	N	_x000D_
0000237	5110-0000237	ESTANTE DOBLE DE 3 MODULOS 3	         59,222.64	31 DIC 2015	SM	SIN MODELO	SIN DATOS	ITSRLL-MEA-511-0545 AL 547	E000031	RODRIGUEZ ORTIZ JOSE ARMANDO	008	DEPTO DE RECURSOS MATERIALES	1.2.4.1.1	MUEBLES DE OFICINA Y ESTANTERÍA	1.2.6.3.1.1	31 DIC 2015	FACTURA	             10.00	              0.00	N	_x000D_
0000238	5110-0000238	PANEL LATERAL DOBLE EN TELA 3	         13,746.00	31 DIC 2015	SM	SIN MODELO	SIN DATOS	ITSRLL-MEA-511-0548 AL 550	E000031	RODRIGUEZ ORTIZ JOSE ARMANDO	008	DEPTO DE RECURSOS MATERIALES	1.2.4.1.1	MUEBLES DE OFICINA Y ESTANTERÍA	1.2.6.3.1.1	31 DIC 2015	FACTURA	             10.00	              0.00	N	_x000D_
0000239	5110-0000239	MESA PARA CONSULTA 4	         22,531.84	31 DIC 2015	SM	SIN MODELO	SIN DATOS	ITSRLL-MEA-511-0551 AL 554	E000031	RODRIGUEZ ORTIZ JOSE ARMANDO	008	DEPTO DE RECURSOS MATERIALES	1.2.4.1.1	MUEBLES DE OFICINA Y ESTANTERÍA	1.2.6.3.1.1	31 DIC 2015	FACTURA	             10.00	              0.00	N	_x000D_
0000489	5150-0000489	ESCANER KODAK I2600 1	         17,284.00	31 DIC 2015	SM	SIN MODELO	SIN DATOS	ITSRLL-ECTI-515-113	E000020	MARSAL ESPINO MARIA LUISA	003	DEPARTAMENTO DE SERVICIOS ADMINISTRATIVOS	1.2.4.1.3	EQUIPO DE CÓMPUTO Y DE TECNOLOGÍAS DE LA INFORMACIÓN	1.2.6.3.1.5	31 DIC 2015	FACTURA	              3.00	              0.00	N	_x000D_
0000490	5150-0000490	EQUIPO DE COMPUTO 1	         35,999.97	31 DIC 2015					E000017	LOPEZ OLIVAS JULIAN JOSE	007	DEPTO DE SISTEMAS	1.2.4.1.3	EQUIPO DE CÓMPUTO Y DE TECNOLOGÍAS DE LA INFORMACIÓN	1.2.6.3.1.5	31 DIC 2015		              3.00	              0.00	N	_x000D_
0000491	5150-0000491	COMPUTADORA DELL OPTIPLEX 7070 UFF ULTRA	         19,267.60	31 DIC 2015	DELL	SIN MODELO	SIN DATOS	ITSRLL-ECTI-515-0449	E000017	LOPEZ OLIVAS JULIAN JOSE	007	DEPTO DE SISTEMAS	1.2.4.1.3	EQUIPO DE CÓMPUTO Y DE TECNOLOGÍAS DE LA INFORMACIÓN	1.2.6.3.1.5	31 DIC 2015	FACTURA	              3.00	              0.00	N	_x000D_
0000492	5150-0000492	IMPRESORAS 10	         47,196.92	31 DIC 2015					E000017	LOPEZ OLIVAS JULIAN JOSE	007	DEPTO DE SISTEMAS	1.2.4.1.3	EQUIPO DE CÓMPUTO Y DE TECNOLOGÍAS DE LA INFORMACIÓN	1.2.6.3.1.5	31 DIC 2015		              3.00	              0.00	N	_x000D_
0000493	5150-0000493	EQUIPO DE COMPUTO 2	         70,814.34	31 DIC 2015					E000017	LOPEZ OLIVAS JULIAN JOSE	007	DEPTO DE SISTEMAS	1.2.4.1.3	EQUIPO DE CÓMPUTO Y DE TECNOLOGÍAS DE LA INFORMACIÓN	1.2.6.3.1.5	31 DIC 2015		              3.00	              0.00	N	_x000D_
0000494	5150-0000494	MONITOR LV 1911 18.5 PULGADAS LED 7	         11,611.60	31 DIC 2015	SM	SIN MODELO	SIN DATOS	ITSRLL-ECTI-515-335 AL 341	E000025	PUENTE LERMA JOSE RAMON	019	DIVISION DE MECATRONICA	1.2.4.1.3	EQUIPO DE CÓMPUTO Y DE TECNOLOGÍAS DE LA INFORMACIÓN	1.2.6.3.1.5	31 DIC 2015	FACTURA	              3.00	              0.00	N	_x000D_
0000877	5230-0000877	CAMARA NIKON D5200 KIT 18-55-5 1	         11,729.00	31 DIC 2015	NIKKON	SIN MODELO	SIN DATOS	ITSRLL-MEA-523-0544	E000002	ALVAREZ HERRERA VICTOR HUGO	009	SUBDIRECCION DE PLANEACION	1.2.4.2.3	CÁMARAS FOTOGRÁFICAS Y DE VIDEO	1.2.6.3.2.3	31 DIC 2015	FACTURA	              3.00	              0.00	N	_x000D_
0000878	5230-0000878	CAMARA NIKON COOLPIX S28 1	          1,499.25	31 DIC 2015	NIKKON	SIN MODELO	SIN DATOS	ITSRLL-MEE-521-97	E000079	GUERRERO GARCIA ALEJANDRA	011	DEPTO DE GESTION TECNOLOGICA Y VINC	1.2.4.2.3	CÁMARAS FOTOGRÁFICAS Y DE VIDEO	1.2.6.3.2.3	31 DIC 2015	FACTURA	              3.00	              0.00	N	_x000D_
0001358	5620-0001358	HORNO DE MICROONDAS MENUMASTER 1	         10,158.70	31 DIC 2015	SM	SIN MODELO	SIN DATOS	ITSRLL-MEI-562-0018	E000031	RODRIGUEZ ORTIZ JOSE ARMANDO	008	DEPTO DE RECURSOS MATERIALES	1.2.4.6.2	MAQUINARIA Y EQUIPO INDUSTRIAL	1.2.6.3.6.2	31 DIC 2015	FACTURA	             10.00	              0.00	N	_x000D_
0001406	5650-0001406	AMPLI 210W REP SD/USB 3 ENTRADAS 1	          7,990.00	31 DIC 2015	SM	SIN MODELO	SIN DATOS	ITSRLL-MEE-565-001	E000005	CASTAÑEDA REYES ANABEL	011	DEPTO DE GESTION TECNOLOGICA Y VINC	1.2.4.6.5	EQUIPO DE COMUNICACIÓN Y TELECOMUNICACIÓN	1.2.6.3.6.5	31 DIC 2015	FACTURA	             10.00	              0.00	N	_x000D_
0001411	5910-0001411	SOFTWARE INDETEC CONTABILIDAD GUBERNAMEN	         25,000.00	31 DIC 2015	SM	SIN MODELO	SIN DATOS	ITSRLL-LI-597-0009	E000017	LOPEZ OLIVAS JULIAN JOSE	007	DEPTO DE SISTEMAS	1.2.5.1	SOFTWARE	1.2.6.5.9.1	31 DIC 2015	FACTURA	              3.00	              0.00	N	_x000D_
0001412	5910-0001412	SOFTWARE CREDENCIALIZADORA 1	         11,455.00	31 DIC 2015	SM	SIN MODELO	SIN DATOS	ITSRLL-LI-597-0010	E000026	RAMIREZ BARELAS FRANCISCO JOSE	016	CENTRO DE INFORMACION	1.2.5.1	SOFTWARE	1.2.6.5.9.1	31 DIC 2015	FACTURA	              3.00	              0.00	N	_x000D_
0001422	5970-0001422	FORTIGATE 2000 1	         33,477.60	31 DIC 2015	SM	SIN MODELO	SIN DATOS	ITSRLL-LI-597-0010	E000017	LOPEZ OLIVAS JULIAN JOSE	007	DEPTO DE SISTEMAS	1.2.5.4.1	LICENCIAS INFORMÁTICAS E INTELECTUALES	1.2.6.5.9.7	31 DIC 2015	FACTURA	              3.00	              0.00	N	_x000D_
0000240	5110-0000240	GABIENETE UNIVERSAL 1	          4,030.00	31 DIC 2016	SM	SIN MODELO	SIN DATOS	ITSRLL-MOO-0207	E000031	RODRIGUEZ ORTIZ JOSE ARMANDO	008	DEPTO DE RECURSOS MATERIALES	1.2.4.1.1	MUEBLES DE OFICINA Y ESTANTERÍA	1.2.6.3.1.1	31 DIC 2016	FACTURA	             10.00	              0.00	N	_x000D_
0000241	5110-0000241	ESCRITORIO 1	          2,999.00	31 DIC 2016	SM	SIN MODELO	SIN DATOS	ITSRLL-MEA-511-604	E000031	RODRIGUEZ ORTIZ JOSE ARMANDO	008	DEPTO DE RECURSOS MATERIALES	1.2.4.1.1	MUEBLES DE OFICINA Y ESTANTERÍA	1.2.6.3.1.1	31 DIC 2016	FACTURA	             10.00	              0.00	N	_x000D_
0000242	5110-0000242	SILLA PLEGABLE REFORZADA 1	            997.99	31 DIC 2016	SM	SIN MODELO	SIN DATOS	ITSRLL-MEA-511-605	E000031	RODRIGUEZ ORTIZ JOSE ARMANDO	008	DEPTO DE RECURSOS MATERIALES	1.2.4.1.1	MUEBLES DE OFICINA Y ESTANTERÍA	1.2.6.3.1.1	31 DIC 2016	FACTURA	             10.00	              0.00	N	_x000D_
0000243	5110-0000243	SILLAS DE PIEL IMITACION 2	            999.00	31 DIC 2016	SM	SIN MODELO	SIN DATOS	ITSRLL-MEA-511-602 Y 603	E000031	RODRIGUEZ ORTIZ JOSE ARMANDO	008	DEPTO DE RECURSOS MATERIALES	1.2.4.1.1	MUEBLES DE OFICINA Y ESTANTERÍA	1.2.6.3.1.1	31 DIC 2016	FACTURA	             10.00	              0.00	N	_x000D_
0000244	5110-0000244	ESCRITORIO CONJUNTO OPERATIVO 1	          4,030.00	31 DIC 2016	SM	SIN MODELO	SIN DATOS	ITSRLL-MOO-0207	E000031	RODRIGUEZ ORTIZ JOSE ARMANDO	008	DEPTO DE RECURSOS MATERIALES	1.2.4.1.1	MUEBLES DE OFICINA Y ESTANTERÍA	1.2.6.3.1.1	31 DIC 2016	FACTURA	             10.00	              0.00	N	_x000D_
0000245	5110-0000245	SILLA SECRETARIAL MOD L-125 1	          5,275.68	31 DIC 2016	SM	SIN MODELO	SIN DATOS	ITSRLL-MEA-511-607	E000031	RODRIGUEZ ORTIZ JOSE ARMANDO	008	DEPTO DE RECURSOS MATERIALES	1.2.4.1.1	MUEBLES DE OFICINA Y ESTANTERÍA	1.2.6.3.1.1	31 DIC 2016	FACTURA	             10.00	              0.00	N	_x000D_
0000495	5150-0000495	IMPRESORA MULTIFUCIONAL 1	          3,433.00	31 DIC 2016	SM	SIN MODELO	SIN DATOS	ITSRLL-ECTI-515-316	E000011	GARCIA MONTELONGO CLAUDIA IVETTE	018	SUBDIRECCION ACADEMICA	1.2.4.1.3	EQUIPO DE CÓMPUTO Y DE TECNOLOGÍAS DE LA INFORMACIÓN	1.2.6.3.1.5	31 DIC 2016	FACTURA	              3.00	              0.00	N	_x000D_
0000496	5150-0000496	LICENCIA DE ENSEÑANZA LICENCIAS USUARIO 	         41,630.31	31 DIC 2016	SM	SIN MODELO	SIN DATOS	ITSRLL-A1-591-84-1 AL 84-10	E000025	PUENTE LERMA JOSE RAMON	019	DIVISION DE MECATRONICA	1.2.4.1.3	EQUIPO DE CÓMPUTO Y DE TECNOLOGÍAS DE LA INFORMACIÓN	1.2.6.3.1.5	31 DIC 2016	FACTURA	              3.00	              0.00	N	_x000D_
0000497	5150-0000497	MULTISIM EDUCACION LICENCIA DE USUARIO,</t>
  </si>
  <si>
    <t>USB-6008 12 BIT, 10 KS/S MULTIFUNCION 1	         27,979.20	31 DIC 2016	SM	SIN MODELO	SIN DATOS	ITSRLL-ECTI-515-170 AL 180	E000025	PUENTE LERMA JOSE RAMON	019	DIVISION DE MECATRONICA	1.2.4.1.3	EQUIPO DE CÓMPUTO Y DE TECNOLOGÍAS DE LA INFORMACIÓN	1.2.6.3.1.5	31 DIC 2016	FACTURA	              3.00	              0.00	N	_x000D_
0000500	5150-0000500	MODELO DE SIMULACION SERIE ESTÁNDAR, CL</t>
  </si>
  <si>
    <t>COMPUTADORA HP 600 SFF PROCESADOR CORE 	         69,823.88	31 DIC 2016	HP	SIN MODELO	SIN DATOS	ITSRLL-ECTI-515-328 AL 334	E000025	PUENTE LERMA JOSE RAMON	019	DIVISION DE MECATRONICA	1.2.4.1.3	EQUIPO DE CÓMPUTO Y DE TECNOLOGÍAS DE LA INFORMACIÓN	1.2.6.3.1.5	31 DIC 2016	FACTURA	              3.00	              0.00	N	_x000D_
0000520	5150-0000520	MONITOR LV 1911 18.5 PULGADAS LED 7	         11,611.60	31 DIC 2016	SM	SIN MODELO	SIN DATOS	ITSRLL-ECTI-515-335 AL 341	E000025	PUENTE LERMA JOSE RAMON	019	DIVISION DE MECATRONICA	1.2.4.1.3	EQUIPO DE CÓMPUTO Y DE TECNOLOGÍAS DE LA INFORMACIÓN	1.2.6.3.1.5	31 DIC 2016	FACTURA	              3.00	              0.00	N	_x000D_
0000863	5210-0000863	PROYECTOR INFOCUS IN112XDLP 1	          6,960.00	31 DIC 2016	INFOCUS	SIN MODELO	SIN DATOS	ITSRLL-MEE-521-0115	E000017	LOPEZ OLIVAS JULIAN JOSE	007	DEPTO DE SISTEMAS	1.2.4.2.1	EQUIPOS Y APARATOS AUDIOVISUALES	1.2.6.3.2.1	31 DIC 2016	FACTURA	              3.00	              0.00	N	_x000D_
0001413	5910-0001413	SISTEMA CONTABILIDAD GUBERNAMENTAL INDET	          5,000.00	31 DIC 2016	SM	SIN MODELO	SIN DATOS	ITSRLL-LI-591-0010	E000017	LOPEZ OLIVAS JULIAN JOSE	007	DEPTO DE SISTEMAS	1.2.5.1	SOFTWARE	1.2.6.5.9.1	31 DIC 2016	FACTURA	              3.00	              0.00	N	_x000D_
0001423	5970-0001423	FOTIGATE 1	         33,477.60	31 DIC 2016	SM	SIN MODELO	SIN DATOS	ITSRLL-LI-591-0009	E000017	LOPEZ OLIVAS JULIAN JOSE	007	DEPTO DE SISTEMAS	1.2.5.4.1	LICENCIAS INFORMÁTICAS E INTELECTUALES	1.2.6.5.9.7	31 DIC 2016	FACTURA	              3.00	              0.00	N	_x000D_
0001424	5970-0001424	HOSPEDAJE WINDOWS 1	          2,549.68	31 DIC 2016	SM	SIN MODELO	SIN DATOS	SIN CONSECUTIVO	E000017	LOPEZ OLIVAS JULIAN JOSE	007	DEPTO DE SISTEMAS	1.2.5.4.1	LICENCIAS INFORMÁTICAS E INTELECTUALES	1.2.6.5.9.7	31 DIC 2016	FACTURA	              3.00	              0.00	N	_x000D_
0000246	5110-0000246	MESAS DE 1.4 X .50 X .75  CUBIERTA DE ME	         25,143.00	31 DIC 2017	SM	SIN MODELO	SIN DATOS	ITSRLL-MEA-511-0611 AL 0627	E000031	RODRIGUEZ ORTIZ JOSE ARMANDO	008	DEPTO DE RECURSOS MATERIALES	1.2.4.1.1	MUEBLES DE OFICINA Y ESTANTERÍA	1.2.6.3.1.1	31 DIC 2017	FACTURA	             10.00	              0.00	N	_x000D_
0000247	5110-0000247	SILLA MODELO EUROPA TUBO OVAL CAL 18 PAR	         23,624.56	31 DIC 2017	SM	SIN MODELO	SIN DATOS	ITSRLL-MEA-511-0628 AL 0661	E000031	RODRIGUEZ ORTIZ JOSE ARMANDO	008	DEPTO DE RECURSOS MATERIALES	1.2.4.1.1	MUEBLES DE OFICINA Y ESTANTERÍA	1.2.6.3.1.1	31 DIC 2017	FACTURA	             10.00	              0.00	N	_x000D_
0000248	5110-0000248	GABINTE UNIVERSAL METALICO .87 X .39 X 1	         28,500.00	31 DIC 2017	SM	SIN MODELO	SIN DATOS	ITSRLL-MEA-511-0610	E000031	RODRIGUEZ ORTIZ JOSE ARMANDO	008	DEPTO DE RECURSOS MATERIALES	1.2.4.1.1	MUEBLES DE OFICINA Y ESTANTERÍA	1.2.6.3.1.1	31 DIC 2017	FACTURA	             10.00	              0.00	N	_x000D_
0000249	5110-0000249	SILLA SECRETARIAL MODELO LOGICA 5	          4,692.20	31 DIC 2017	LOGICA	SIN MODELO	SIN DATOS	ITSRLL-MEA-511-821 AL 825	E000031	RODRIGUEZ ORTIZ JOSE ARMANDO	008	DEPTO DE RECURSOS MATERIALES	1.2.4.1.1	MUEBLES DE OFICINA Y ESTANTERÍA	1.2.6.3.1.1	31 DIC 2017	FACTURA	             10.00	              0.00	N	_x000D_
0000250	5110-0000250	SILLON MODELO EUROPA 3	          5,620.20	31 DIC 2017	EUROPA	SIN MODELO	SIN DATOS	ITSRLL-MEA-511-826 AL 828	E000031	RODRIGUEZ ORTIZ JOSE ARMANDO	008	DEPTO DE RECURSOS MATERIALES	1.2.4.1.1	MUEBLES DE OFICINA Y ESTANTERÍA	1.2.6.3.1.1	31 DIC 2017	FACTURA	             10.00	              0.00	N	_x000D_
0000251	5110-0000251	SILLA SECRETARIAL MODELO NUCIA 2	          2,944.08	31 DIC 2017	NUCIA	SIN MODELO	SIN DATOS	ITSRLL-MEA-511-829 AL 830	E000031	RODRIGUEZ ORTIZ JOSE ARMANDO	008	DEPTO DE RECURSOS MATERIALES	1.2.4.1.1	MUEBLES DE OFICINA Y ESTANTERÍA	1.2.6.3.1.1	31 DIC 2017	FACTURA	             10.00	              0.00	N	_x000D_
0000252	5110-0000252	SILLA MODELO EUROPÁ 6	          3,403.44	31 DIC 2017	EUROPÁ	SIN MODELO	SIN DATOS	ITSRLL-MEA-511-831 AL 836	E000031	RODRIGUEZ ORTIZ JOSE ARMANDO	008	DEPTO DE RECURSOS MATERIALES	1.2.4.1.1	MUEBLES DE OFICINA Y ESTANTERÍA	1.2.6.3.1.1	31 DIC 2017	FACTURA	             10.00	              0.00	N	_x000D_
0000253	5110-0000253	SILLON EJECUTIVO MODELO EXCELLENCE 4	         11,484.00	31 DIC 2017	EXCELLENCE	SIN MODELO	SIN DATOS	ITSRLL-MEA-511-837 AL 840	E000031	RODRIGUEZ ORTIZ JOSE ARMANDO	008	DEPTO DE RECURSOS MATERIALES	1.2.4.1.1	MUEBLES DE OFICINA Y ESTANTERÍA	1.2.6.3.1.1	31 DIC 2017	FACTURA	             10.00	              0.00	N	_x000D_
0000521	5150-0000521	COMPUTADORA DEL VOSTRO 3250 63DYY SERIAL	         10,126.80	31 DIC 2017	SM	SIN MODELO	SIN DATOS	ITSRLL-ECTI-515-347	E000022	NEVAREZ ZUÑIGA ADAN	021	DIVISION DE INFORMATICA	1.2.4.1.3	EQUIPO DE CÓMPUTO Y DE TECNOLOGÍAS DE LA INFORMACIÓN	1.2.6.3.1.5	31 DIC 2017	FACTURA	              3.00	              0.00	N	_x000D_
0000522	5150-0000522	RACK DE PISO NORTH001-BKL 2	          3,526.40	31 DIC 2017	SM	SIN MODELO	SIN DATOS	ITSRLL-ECTI-515-0348, 0349"</t>
  </si>
  <si>
    <t>PANTALLA SMART TV 49" LG SERIAL 710DCG	         10,930.68	31 DIC 2017	LG	SIN MODELO	SIN DATOS	ITSRLL-ECTI-515-0407	E000017	LOPEZ OLIVAS JULIAN JOSE	007	DEPTO DE SISTEMAS	1.2.4.2.1	EQUIPOS Y APARATOS AUDIOVISUALES	1.2.6.3.2.1	31 DIC 2017	FACTURA	              3.00	              0.00	N	_x000D_
0000866	5210-0000866	PANTALLA SMART TV 49"" LG SERIAL 710DCQ</t>
  </si>
  <si>
    <t>PANTALLA SMART TV 49" LG SERIAL 710DCD	         10,930.68	31 DIC 2017	LG	SIN MODELO	SIN DATOS	ITSRLL-ECTI-515-0409	E000017	LOPEZ OLIVAS JULIAN JOSE	007	DEPTO DE SISTEMAS	1.2.4.2.1	EQUIPOS Y APARATOS AUDIOVISUALES	1.2.6.3.2.1	31 DIC 2017	FACTURA	              3.00	              0.00	N	_x000D_
0000868	5210-0000868	PANTALLA SMART TV 49"" LG SERIAL 710DCL</t>
  </si>
  <si>
    <t>TAMBOR REGLAMENTARIO VASO DE ACERO, ARO	         10,913.28	31 DIC 2017	QUERETANA	SIN MODELO	SIN DATOS	ITSRLL-MEE-529-0132 AL 0138	E000005	CASTAÑEDA REYES ANABEL	011	DEPTO DE GESTION TECNOLOGICA Y VINC	1.2.4.2.9	OTRO MOBILIARIO Y EQUIPO EDUCACIONAL Y RECREATIVO	1.2.6.3.2.9	31 DIC 2017	FACTURA	              5.00	              0.00	N	_x000D_
0001324	5290-0001324	CORNETA BICENTENARIA DE LATON 6	         10,440.00	31 DIC 2017	QUERETANA	SIN MODELO	SIN DATOS	ITSRLL-MEE-529-0139 AL 0144	E000005	CASTAÑEDA REYES ANABEL	011	DEPTO DE GESTION TECNOLOGICA Y VINC	1.2.4.2.9	OTRO MOBILIARIO Y EQUIPO EDUCACIONAL Y RECREATIVO	1.2.6.3.2.9	31 DIC 2017	FACTURA	              5.00	              0.00	N	_x000D_
0001325	5290-0001325	CLARIN REGLAMENTARIO DE LATON 6	          6,403.20	31 DIC 2017	QUERETANA	SIN MODELO	SIN DATOS	ITSRLL-MEE-529-0145 AL 0150	E000005	CASTAÑEDA REYES ANABEL	011	DEPTO DE GESTION TECNOLOGICA Y VINC	1.2.4.2.9	OTRO MOBILIARIO Y EQUIPO EDUCACIONAL Y RECREATIVO	1.2.6.3.2.9	31 DIC 2017	FACTURA	              5.00	              0.00	N	_x000D_
0001326	5290-0001326	GUIN DE PAÑO CON ESCUDO DE LA INSTITUTCI	          4,408.00	31 DIC 2017	SM	SIN MODELO	SIN DATOS	ITSRLL-MEE-529-0151	E000005	CASTAÑEDA REYES ANABEL	011	DEPTO DE GESTION TECNOLOGICA Y VINC	1.2.4.2.9	OTRO MOBILIARIO Y EQUIPO EDUCACIONAL Y RECREATIVO	1.2.6.3.2.9	31 DIC 2017	FACTURA	              5.00	              0.00	N	_x000D_
0001327	5290-0001327	GUITARRA  CLASICA YAMAHA MOID C-40 8	         19,368.00	31 DIC 2017	YAMAHA	SIN MODELO	SIN DATOS	ITSRLL-MEE-529-0152 AL 0160	E000005	CASTAÑEDA REYES ANABEL	011	DEPTO DE GESTION TECNOLOGICA Y VINC	1.2.4.2.9	OTRO MOBILIARIO Y EQUIPO EDUCACIONAL Y RECREATIVO	1.2.6.3.2.9	31 DIC 2017	FACTURA	              5.00	              0.00	N	_x000D_
0001328	5290-0001328	GUITARRA  CLASICA SEGOVIA 8	         11,088.00	31 DIC 2017	SEGOVIA	SIN MODELO	SIN DATOS	ITSRLL-MEE-529-0160 AL 0168	E000005	CASTAÑEDA REYES ANABEL	011	DEPTO DE GESTION TECNOLOGICA Y VINC	1.2.4.2.9	OTRO MOBILIARIO Y EQUIPO EDUCACIONAL Y RECREATIVO	1.2.6.3.2.9	31 DIC 2017	FACTURA	              5.00	              0.00	N	_x000D_
0001359	5620-0001359	MEDIDOR DE PH DE MESA MARCA AHAUS 1	          9,111.80	31 DIC 2017	SM	SIN MODELO	SIN DATOS	ITSRLL-MEI-562-0130	E000104	REYES IBARRA ERICK DANIEL	023	DIVISION DE ALIMENTARIAS	1.2.4.6.2	MAQUINARIA Y EQUIPO INDUSTRIAL	1.2.6.3.6.2	31 DIC 2017	FACTURA	             10.00	              0.00	N	_x000D_
0001360	5620-0001360	REFRACTOMETRO GRAD BVRIX (0-85%) HANNA 2	         10,904.00	31 DIC 2017	SM	SIN MODELO	SIN DATOS	ITSRLL-MEI-562-0131, 0132"</t>
  </si>
  <si>
    <t>5650-0001407</t>
  </si>
  <si>
    <t>5910-0001414</t>
  </si>
  <si>
    <t>SIMULADOR EMPRENDIENDO CONECT 10</t>
  </si>
  <si>
    <t>5910-0001415</t>
  </si>
  <si>
    <t>SIABUC9 PROFESIONAL V5 1</t>
  </si>
  <si>
    <t>5970-0001425</t>
  </si>
  <si>
    <t>OFFICEPROPLUSEDU ALNG LICSAPK OLV 1Y ACD</t>
  </si>
  <si>
    <t>5970-0001426</t>
  </si>
  <si>
    <t>WINEDU ALNG UPGRDSAPK OLV E 1Y ACDMC ENT</t>
  </si>
  <si>
    <t>5970-0001427</t>
  </si>
  <si>
    <t>WINSVRSTDCORE ALNG LICSAPK OLV 2LIC E 1Y</t>
  </si>
  <si>
    <t>5970-0001428</t>
  </si>
  <si>
    <t>WINSVRCAL ALNG LICSAPK OLV E 1Y ACDMC EN</t>
  </si>
  <si>
    <t>5970-0001429</t>
  </si>
  <si>
    <t>LICENCIAS DE USUARIO 3 AÑOS KU 12,0 BUS	        240,000.00	31 DIC 2017	SM	SIN MODELO	SIN DATOS	ITSRLL-AI-597-0027 AL 0066	E000081	PERALES MORALES GLORIA ELENA	022	LABORATORIO DE COMPUTO	1.2.5.4.1	LICENCIAS INFORMÁTICAS E INTELECTUALES	1.2.6.5.9.7	31 DIC 2017	FACTURA	              3.00	              0.00	N	_x000D_
0001430	5970-0001430	FORTIGATE 200D RENOVACION 1 AÑO 1	         33,477.60	31 DIC 2017	SM	SIN MODELO	SIN DATOS	ITSRLL-AI-597-0090	E000017	LOPEZ OLIVAS JULIAN JOSE	007	DEPTO DE SISTEMAS	1.2.5.4.1	LICENCIAS INFORMÁTICAS E INTELECTUALES	1.2.6.5.9.7	31 DIC 2017	FACTURA	              3.00	              0.00	N	_x000D_
0001431	5970-0001431	ACTUALIZA CONTPAQI NOMINAS 2,USUARIOS B</t>
  </si>
  <si>
    <t>5110-0000254</t>
  </si>
  <si>
    <t>MESAS DE 1.4 X .50 X .75  CUBIERTA DE ME</t>
  </si>
  <si>
    <t>5110-0000255</t>
  </si>
  <si>
    <t>SILLA MODELO EUROPA TUBO OVAL CAL 18 PAR</t>
  </si>
  <si>
    <t>5110-0000256</t>
  </si>
  <si>
    <t>5110-0000257</t>
  </si>
  <si>
    <t>5110-0000258</t>
  </si>
  <si>
    <t>ARCHIVERO 4 GAVETAS METALICO COLOR ALMEN</t>
  </si>
  <si>
    <t>5110-0000259</t>
  </si>
  <si>
    <t xml:space="preserve">LED  18.5" SAMSUNG WIDESCREEN HD 1366X	         12,528.00	31 DIC 2018	SM	SIN MODELO	SIN DATOS	ITSRLL-ECTI-515-0369 AL 0378	E000026	RAMIREZ BARELAS FRANCISCO JOSE	016	CENTRO DE INFORMACION	1.2.4.1.3	EQUIPO DE CÓMPUTO Y DE TECNOLOGÍAS DE LA INFORMACIÓN	1.2.6.3.1.5	31 DIC 2018	FACTURA	              3.00	              0.00	N	_x000D_
0000537	5150-0000537	DELL VOSTRO PC 3268 V326SFI3S4500W10PIW 	         96,095.56	31 DIC 2018	SM	SIN MODELO	SIN DATOS	ITSRLL-ECTI-515-0379 AL 0388	E000026	RAMIREZ BARELAS FRANCISCO JOSE	016	CENTRO DE INFORMACION	1.2.4.1.3	EQUIPO DE CÓMPUTO Y DE TECNOLOGÍAS DE LA INFORMACIÓN	1.2.6.3.1.5	31 DIC 2018	FACTURA	              3.00	              0.00	N	_x000D_
0000538	5150-0000538	BATERIA DE ACIDO GP12170 12V17AH RBC7 3	         10,645.32	31 DIC 2018	SM	SIN MODELO	SIN DATOS	ITSRLL-ECTI-515-0391 AL 393	E000022	NEVAREZ ZUÑIGA ADAN	021	DIVISION DE INFORMATICA	1.2.4.1.3	EQUIPO DE CÓMPUTO Y DE TECNOLOGÍAS DE LA INFORMACIÓN	1.2.6.3.1.5	31 DIC 2018	FACTURA	              3.00	              0.00	N	_x000D_
0000539	5150-0000539	IMPRESORA 3D DREMEL 1	         17,898.00	31 DIC 2018	DREMEL	SIN MODELO	SIN DATOS	ITSRLL-ECTI-515-0394	E000025	PUENTE LERMA JOSE RAMON	019	DIVISION DE MECATRONICA	1.2.4.1.3	EQUIPO DE CÓMPUTO Y DE TECNOLOGÍAS DE LA INFORMACIÓN	1.2.6.3.1.5	31 DIC 2018	FACTURA	              3.00	              0.00	N	_x000D_
0000540	5150-0000540	IMPRESORA LASER JET  PRO M 102 W SERIAL 	          1,339.80	31 DIC 2018	HP	SIN MODELO	SIN DATOS	ITSRLL-ECTI-515-0395	E000110	ROSALES PEREZ GUILLERMO	001	DIRECCION GENERAL	1.2.4.1.3	EQUIPO DE CÓMPUTO Y DE TECNOLOGÍAS DE LA INFORMACIÓN	1.2.6.3.1.5	31 DIC 2018	FACTURA	              3.00	              0.00	N	_x000D_
0000541	5150-0000541	COMPUTADORA DELL OPTILEX 3050 SSF CORE I	         15,571.84	31 DIC 2018	DELL	SIN MODELO	SIN DATOS	ITSRLL-ECTI-515-0396	E000017	LOPEZ OLIVAS JULIAN JOSE	007	DEPTO DE SISTEMAS	1.2.4.1.3	EQUIPO DE CÓMPUTO Y DE TECNOLOGÍAS DE LA INFORMACIÓN	1.2.6.3.1.5	31 DIC 2018	FACTURA	              3.00	              0.00	N	_x000D_
0000542	5150-0000542	COMPUTADORA DELL OPTILEX 3050 SSF CORE I	         15,571.84	31 DIC 2018	DELL	SIN MODELO	SIN DATOS	ITSRLL-ECTI-515-0397	E000017	LOPEZ OLIVAS JULIAN JOSE	007	DEPTO DE SISTEMAS	1.2.4.1.3	EQUIPO DE CÓMPUTO Y DE TECNOLOGÍAS DE LA INFORMACIÓN	1.2.6.3.1.5	31 DIC 2018	FACTURA	              3.00	              0.00	N	_x000D_
0000543	5150-0000543	COMPUTADORA DELL OPTILEX 3050 SSF CORE I	         15,571.84	31 DIC 2018	DELL	SIN MODELO	SIN DATOS	ITSRLL-ECTI-515-0398	E000017	LOPEZ OLIVAS JULIAN JOSE	007	DEPTO DE SISTEMAS	1.2.4.1.3	EQUIPO DE CÓMPUTO Y DE TECNOLOGÍAS DE LA INFORMACIÓN	1.2.6.3.1.5	31 DIC 2018	FACTURA	              3.00	              0.00	N	_x000D_
0000544	5150-0000544	COMPUTADORA DELL OPTILEX 3050 SSF CORE I	         15,571.84	31 DIC 2018	DELL	SIN MODELO	SIN DATOS	ITSRLL-ECTI-515-0399	E000017	LOPEZ OLIVAS JULIAN JOSE	007	DEPTO DE SISTEMAS	1.2.4.1.3	EQUIPO DE CÓMPUTO Y DE TECNOLOGÍAS DE LA INFORMACIÓN	1.2.6.3.1.5	31 DIC 2018	FACTURA	              3.00	              0.00	N	_x000D_
0000545	5150-0000545	COMPUTADORA DELL OPTILEX 3050 SSF CORE I	         15,571.84	31 DIC 2018	DELL	SIN MODELO	SIN DATOS	ITSRLL-ECTI-515-0400	E000017	LOPEZ OLIVAS JULIAN JOSE	007	DEPTO DE SISTEMAS	1.2.4.1.3	EQUIPO DE CÓMPUTO Y DE TECNOLOGÍAS DE LA INFORMACIÓN	1.2.6.3.1.5	31 DIC 2018	FACTURA	              3.00	              0.00	N	_x000D_
0000546	5150-0000546	COMPUTADORA DELL OPTILEX 3050 SSF CORE I	         15,571.84	31 DIC 2018	DELL	SIN MODELO	SIN DATOS	ITSRLL-ECTI-515-0401	E000017	LOPEZ OLIVAS JULIAN JOSE	007	DEPTO DE SISTEMAS	1.2.4.1.3	EQUIPO DE CÓMPUTO Y DE TECNOLOGÍAS DE LA INFORMACIÓN	1.2.6.3.1.5	31 DIC 2018	FACTURA	              3.00	              0.00	N	_x000D_
0000547	5150-0000547	COMPUTADORA DELL OPTILEX 3050 SSF CORE I	         15,571.84	31 DIC 2018	DELL	SIN MODELO	SIN DATOS	ITSRLL-ECTI-515-0402	E000017	LOPEZ OLIVAS JULIAN JOSE	007	DEPTO DE SISTEMAS	1.2.4.1.3	EQUIPO DE CÓMPUTO Y DE TECNOLOGÍAS DE LA INFORMACIÓN	1.2.6.3.1.5	31 DIC 2018	FACTURA	              3.00	              0.00	N	_x000D_
0000548	5150-0000548	COMPUTADORA DELL OPTILEX 3050 SSF CORE I	         15,571.84	31 DIC 2018	DELL	SIN MODELO	SIN DATOS	ITSRLL-ECTI-515-0403	E000017	LOPEZ OLIVAS JULIAN JOSE	007	DEPTO DE SISTEMAS	1.2.4.1.3	EQUIPO DE CÓMPUTO Y DE TECNOLOGÍAS DE LA INFORMACIÓN	1.2.6.3.1.5	31 DIC 2018	FACTURA	              3.00	              0.00	N	_x000D_
0000549	5150-0000549	COMPUTADORA DELL OPTILEX 3050 SSF CORE I	         15,571.84	31 DIC 2018	DELL	SIN MODELO	SIN DATOS	ITSRLL-ECTI-515-0404	E000017	LOPEZ OLIVAS JULIAN JOSE	007	DEPTO DE SISTEMAS	1.2.4.1.3	EQUIPO DE CÓMPUTO Y DE TECNOLOGÍAS DE LA INFORMACIÓN	1.2.6.3.1.5	31 DIC 2018	FACTURA	              3.00	              0.00	N	_x000D_
0000550	5150-0000550	COMPUTADORA DELL OPTILEX 3050 SSF CORE I	         15,571.84	31 DIC 2018	DELL	SIN MODELO	SIN DATOS	ITSRLL-ECTI-515-0405	E000017	LOPEZ OLIVAS JULIAN JOSE	007	DEPTO DE SISTEMAS	1.2.4.1.3	EQUIPO DE CÓMPUTO Y DE TECNOLOGÍAS DE LA INFORMACIÓN	1.2.6.3.1.5	31 DIC 2018	FACTURA	              3.00	              0.00	N	_x000D_
0000551	5150-0000551	SERVIDOR DEL POWER EDGE T130 1	         21,838.16	31 DIC 2018	EDGE	SIN MODELO	SIN DATOS	ITSRLL-ECTI-515-0406	E000017	LOPEZ OLIVAS JULIAN JOSE	007	DEPTO DE SISTEMAS	1.2.4.1.3	EQUIPO DE CÓMPUTO Y DE TECNOLOGÍAS DE LA INFORMACIÓN	1.2.6.3.1.5	31 DIC 2018	FACTURA	              3.00	              0.00	N	_x000D_
0000552	5150-0000552	ESCANER KODAK I2400 30 PPM  600 X 600  S	         14,905.59	31 DIC 2018	KODAK	SIN MODELO	SIN DATOS	ITSRLL-ECTI-515-0411	E000017	LOPEZ OLIVAS JULIAN JOSE	007	DEPTO DE SISTEMAS	1.2.4.1.3	EQUIPO DE CÓMPUTO Y DE TECNOLOGÍAS DE LA INFORMACIÓN	1.2.6.3.1.5	31 DIC 2018	FACTURA	              3.00	              0.00	N	_x000D_
0000553	5150-0000553	ESCANER KODAK I2400 30 PPM  600 X 600  S	         14,905.59	31 DIC 2018	KODAK	SIN MODELO	SIN DATOS	ITSRLL-ECTI-515-0412	E000017	LOPEZ OLIVAS JULIAN JOSE	007	DEPTO DE SISTEMAS	1.2.4.1.3	EQUIPO DE CÓMPUTO Y DE TECNOLOGÍAS DE LA INFORMACIÓN	1.2.6.3.1.5	31 DIC 2018	FACTURA	              3.00	              0.00	N	_x000D_
0000554	5150-0000554	SCANER KODAK I2420 600X600DPI SERIAL 550	         15,269.08	31 DIC 2018	KODAK	SIN MODELO	SIN DATOS	ITSRLL-ECTI-515-0423	E000013	GOMEZ SOTO ANA KAREN	017	OFNA DE GESTION DE LA CALIDAD	1.2.4.1.3	EQUIPO DE CÓMPUTO Y DE TECNOLOGÍAS DE LA INFORMACIÓN	1.2.6.3.1.5	31 DIC 2018	FACTURA	              3.00	              0.00	N	_x000D_
0000555	5150-0000555	TABLETA DIGITALIZADORA USB T- S460 TS46H	          2,496.32	31 DIC 2018	SM	SIN MODELO	SIN DATOS	ITSRLL-ECTI-515-0424	E000008	DIAZ NAVARRETE MARIA DEL CARMEN	014	DEPTO DE SERVICIOS ESCOLARES	1.2.4.1.3	EQUIPO DE CÓMPUTO Y DE TECNOLOGÍAS DE LA INFORMACIÓN	1.2.6.3.1.5	31 DIC 2018	FACTURA	              3.00	              0.00	N	_x000D_
0000556	5150-0000556	IMPRESORA LASER HP M402N SERIAL PHBK7874	          9,477.20	31 DIC 2018	HP	SIN MODELO	SIN DATOS	ITSRLL-ECTI-515-0425	E000017	LOPEZ OLIVAS JULIAN JOSE	007	DEPTO DE SISTEMAS	1.2.4.1.3	EQUIPO DE CÓMPUTO Y DE TECNOLOGÍAS DE LA INFORMACIÓN	1.2.6.3.1.5	31 DIC 2018	FACTURA	              3.00	              0.00	N	_x000D_
0000557	5150-0000557	IMPRESORA LASER HP M402N SERIAL PHBHJ906	          9,477.20	31 DIC 2018	HP	SIN MODELO	SIN DATOS	ITSRLL-ECTI-515-0426	E000017	LOPEZ OLIVAS JULIAN JOSE	007	DEPTO DE SISTEMAS	1.2.4.1.3	EQUIPO DE CÓMPUTO Y DE TECNOLOGÍAS DE LA INFORMACIÓN	1.2.6.3.1.5	31 DIC 2018	FACTURA	              3.00	              0.00	N	_x000D_
0000558	5150-0000558	IMPRESORA LASER  MULTIFUNCIONAL HP M130F	          9,732.40	31 DIC 2018	HP	SIN MODELO	SIN DATOS	ITSRLL-ECTI-515-0427	E000017	LOPEZ OLIVAS JULIAN JOSE	007	DEPTO DE SISTEMAS	1.2.4.1.3	EQUIPO DE CÓMPUTO Y DE TECNOLOGÍAS DE LA INFORMACIÓN	1.2.6.3.1.5	31 DIC 2018	FACTURA	              3.00	              0.00	N	_x000D_
0000559	5150-0000559	IMPRESORA LASER PRO COLOR  HP M452DW SER	         12,029.20	31 DIC 2018	HP	SIN MODELO	SIN DATOS	ITSRLL-ECTI-515-0428	E000017	LOPEZ OLIVAS JULIAN JOSE	007	DEPTO DE SISTEMAS	1.2.4.1.3	EQUIPO DE CÓMPUTO Y DE TECNOLOGÍAS DE LA INFORMACIÓN	1.2.6.3.1.5	31 DIC 2018	FACTURA	              3.00	              0.00	N	_x000D_
0000560	5150-0000560	IMPRESORA LASER PRO COLOR  HP M452DW SER	         12,029.20	31 DIC 2018	HP	SIN MODELO	SIN DATOS	ITSRLL-ECTI-515-0429	E000017	LOPEZ OLIVAS JULIAN JOSE	007	DEPTO DE SISTEMAS	1.2.4.1.3	EQUIPO DE CÓMPUTO Y DE TECNOLOGÍAS DE LA INFORMACIÓN	1.2.6.3.1.5	31 DIC 2018	FACTURA	              3.00	              0.00	N	_x000D_
0000561	5150-0000561	IMPRESORA 3D DREMEL 1	         17,898.00	31 DIC 2018	DREMEL	SIN MODELO	SIN DATOS	ITSRLL-ECTI-515-0394	E000025	PUENTE LERMA JOSE RAMON	019	DIVISION DE MECATRONICA	1.2.4.1.3	EQUIPO DE CÓMPUTO Y DE TECNOLOGÍAS DE LA INFORMACIÓN	1.2.6.3.1.5	31 DIC 2018	FACTURA	              3.00	              0.00	N	_x000D_
0000869	5210-0000869	VIDEPROYECTOR LASER LED  CASIO XJ-V2 DLP	        154,753.46	31 DIC 2018	CASIO	SIN MODELO	SIN DATOS	ITSRLL-ECTI-515-0413 AL 422	E000017	LOPEZ OLIVAS JULIAN JOSE	007	DEPTO DE SISTEMAS	1.2.4.2.1	EQUIPOS Y APARATOS AUDIOVISUALES	1.2.6.3.2.1	31 DIC 2018	FACTURA	              3.00	              0.00	N	_x000D_
0001329	5290-0001329	DRON PARROT PROF BEBOP2 SERIE PF726003AC	         11,445.72	31 DIC 2018	PARROT	SIN MODELO	SIN DATOS	ITSRLL-MEE-523-0169	E000025	PUENTE LERMA JOSE RAMON	019	DIVISION DE MECATRONICA	1.2.4.2.9	OTRO MOBILIARIO Y EQUIPO EDUCACIONAL Y RECREATIVO	1.2.6.3.2.9	31 DIC 2018	FACTURA	              5.00	              0.00	N	_x000D_
0001330	5290-0001330	TABLEROS DE BASKETBOL PROFESIONALES DE </t>
  </si>
  <si>
    <t>5650-0001408</t>
  </si>
  <si>
    <t>5970-0001432</t>
  </si>
  <si>
    <t>ACTUALIZA CONTPAQI NOMINAS 2,USUARIOS B	         28,790.26	31 DIC 2018	CONTPAQI	SIN MODELO	SIN DATOS	ITSRLL-AI-597-0086	E000017	LOPEZ OLIVAS JULIAN JOSE	007	DEPTO DE SISTEMAS	1.2.5.4.1	LICENCIAS INFORMÁTICAS E INTELECTUALES	1.2.6.5.9.7	31 DIC 2018	FACTURA	              3.00	              0.00	N	_x000D_
0001433	5970-0001433	FORTIGATE 200D RENOVACION 1 AÑO 1	         33,477.60	31 DIC 2018	SM	SIN MODELO	SIN DATOS	ITSRLL-AI-597-0090	E000017	LOPEZ OLIVAS JULIAN JOSE	007	DEPTO DE SISTEMAS	1.2.5.4.1	LICENCIAS INFORMÁTICAS E INTELECTUALES	1.2.6.5.9.7	31 DIC 2018	FACTURA	              3.00	              0.00	N	_x000D_
0001434	5970-0001434	LICENCIAMIENTO 1 AÑO 75 USUARIOS  OFFICE	         93,017.69	31 DIC 2018	SM	SIN MODELO	SIN DATOS	ITSRLL-AI-597-0095	E000017	LOPEZ OLIVAS JULIAN JOSE	007	DEPTO DE SISTEMAS	1.2.5.4.1	LICENCIAS INFORMÁTICAS E INTELECTUALES	1.2.6.5.9.7	31 DIC 2018	FACTURA	              3.00	              0.00	N	_x000D_
0001435	5970-0001435	LICENCIAMIENTO 1 AÑO 75 USUARIOS  WINEDU	              0.00	31 DIC 2018	SM	SIN MODELO	SIN DATOS	ITSRLL-AI-597-0096	E000017	LOPEZ OLIVAS JULIAN JOSE	007	DEPTO DE SISTEMAS	1.2.5.4.1	LICENCIAS INFORMÁTICAS E INTELECTUALES	1.2.6.5.9.7	31 DIC 2018	FACTURA	              3.00	              0.00	N	_x000D_
0001436	5970-0001436	LICENCIAMIENTO 1 AÑO8 USUARIOS  WINSVRST	              0.00	31 DIC 2018	SM	SIN MODELO	SIN DATOS	ITSRLL-AI-597-0097	E000017	LOPEZ OLIVAS JULIAN JOSE	007	DEPTO DE SISTEMAS	1.2.5.4.1	LICENCIAS INFORMÁTICAS E INTELECTUALES	1.2.6.5.9.7	31 DIC 2018	FACTURA	              3.00	              0.00	N	_x000D_
0001437	5970-0001437	LICENCIAMIENTO 1 AÑO 75 USUARIOS  WINSVR	              0.00	31 DIC 2018	SM	SIN MODELO	SIN DATOS	ITSRLL-AI-597-0098	E000017	LOPEZ OLIVAS JULIAN JOSE	007	DEPTO DE SISTEMAS	1.2.5.4.1	LICENCIAS INFORMÁTICAS E INTELECTUALES	1.2.6.5.9.7	31 DIC 2018	FACTURA	              3.00	              0.00	N	_x000D_
0001438	5970-0001438	SOSTENIMIENTO DEL INDETEC 1	         12,000.00	31 DIC 2018	IMDETEC	SIN MODELO	SIN DATOS	ITSRLL-AI-597-0099	E000020	MARSAL ESPINO MARIA LUISA	003	DEPARTAMENTO DE SERVICIOS ADMINISTRATIVOS	1.2.5.4.1	LICENCIAS INFORMÁTICAS E INTELECTUALES	1.2.6.5.9.7	31 DIC 2018	FACTURA	              3.00	              0.00	N	_x000D_
0000001	5190-0000001	MOBILIARIO Y EQUIPO DE ADMINISTRACION	              0.00	20 DIC 2019					0000000	POR DEFINIR	000	POR DEFINIR	1.2.4.1.9	OTROS MOBILIARIOS Y EQUIPOS DE ADMINISTRACIÓN	1.2.6.3.1.9	INICIAL    		              0.00	              0.00	N	_x000D_
0000002	5290-0000002	MOBILIARIO Y EQUIPO EDUCACIONAL	              0.00	20 DIC 2019					0000000	POR DEFINIR	000	POR DEFINIR	1.2.4.2.9	OTRO MOBILIARIO Y EQUIPO EDUCACIONAL Y RECREATIVO	1.2.6.3.2.9	20 DIC 2019		              0.00	              0.00	N	_x000D_
0000003	5410-0000003	EQUIPO DE TRANSPORTE	              0.00	20 DIC 2019					0000000	POR DEFINIR	000	POR DEFINIR	1.2.4.4.1	VEHÍCULOS Y EQUIPO TERRESTRE	1.2.6.3.4.1	INICIAL    		              0.00	              0.00	N	_x000D_
0000004	5620-0000004	MAQUINARIA Y EQUIPOS INDUSTRIAL	              0.00	20 DIC 2019					0000000	POR DEFINIR	000	POR DEFINIR	1.2.4.6.2	MAQUINARIA Y EQUIPO INDUSTRIAL	1.2.6.3.6.2	INICIAL    		              0.00	              0.00	N	_x000D_
0000005	5910-0000005	SOFTWARE	              0.00	20 DIC 2019					0000000	POR DEFINIR	000	POR DEFINIR	1.2.5.1	SOFTWARE	1.2.6.5.9.1	INICIAL    		              0.00	              0.00	N	_x000D_
0000006	5970-0000006	LICENCIAS INFORMATICAS E INTELECTUALES	        114,825.19	20 DIC 2019					0000000	POR DEFINIR	000	POR DEFINIR	1.2.5.4.1	LICENCIAS INFORMÁTICAS E INTELECTUALES	1.2.6.5.9.7	20 DIC 2019	FACTURA	              3.00	              0.00	N	_x000D_
0000264	5110-0000264	CONJUNTO SECRETARIAL LINEA BASIC MELAMI</t>
  </si>
  <si>
    <t>5110-0000265</t>
  </si>
  <si>
    <t>ARCHIVERO 4 GAVETAS METALICO COLOR ARENA</t>
  </si>
  <si>
    <t>5110-0000266</t>
  </si>
  <si>
    <t>SILLA SECRETARIAL MODELO L-125B NEGRO CO</t>
  </si>
  <si>
    <t>5110-0000267</t>
  </si>
  <si>
    <t>ESCRITORIO SECRETARIAL 1,20 X ,60 EN ME	          2,620.00	31 DIC 2019	SM	SIN MODELO	SIN DATOS	ITSRLL-MEA-511-853	E000031	RODRIGUEZ ORTIZ JOSE ARMANDO	008	DEPTO DE RECURSOS MATERIALES	1.2.4.1.1	MUEBLES DE OFICINA Y ESTANTERÍA	1.2.6.3.1.1	31 DIC 2019	FACTURA	             10.00	              0.00	N	_x000D_
0000268	5110-0000268	ESCRITORIO SECRETARIAL 1,20 X ,60 EN ME</t>
  </si>
  <si>
    <t>5110-0000269</t>
  </si>
  <si>
    <t>SILLA SECRETARIAL MODELO A-115 EN TELA C</t>
  </si>
  <si>
    <t>5110-0000270</t>
  </si>
  <si>
    <t>SILLA VISITANTE MOD-01 EN TELA COLOR NEG</t>
  </si>
  <si>
    <t>5110-0000271</t>
  </si>
  <si>
    <t>ENFRIADOR MABE EMPCCB 1</t>
  </si>
  <si>
    <t>5150-0000562</t>
  </si>
  <si>
    <t xml:space="preserve">MONITOR HACER 19,5 LED  VGA NEGRO  SERI	          3,062.40	31 DIC 2019	ACER	SIN MODELO	SIN DATOS	ITSRLL-ECTI-515-0432 Y 0433	E000017	LOPEZ OLIVAS JULIAN JOSE	007	DEPTO DE SISTEMAS	1.2.4.1.3	EQUIPO DE CÓMPUTO Y DE TECNOLOGÍAS DE LA INFORMACIÓN	1.2.6.3.1.5	31 DIC 2019	FACTURA	              3.00	              0.00	N	_x000D_
0000563	5150-0000563	MONITOR GAMER LG 32UD59-B LED 32"" 4 K </t>
  </si>
  <si>
    <t>5150-0000564</t>
  </si>
  <si>
    <t>DC POWER SUPPLY 3</t>
  </si>
  <si>
    <t>5150-0000565</t>
  </si>
  <si>
    <t xml:space="preserve">IMPRESORA HP  LASERJET COLOR  HP M452DW </t>
  </si>
  <si>
    <t>5150-0000812</t>
  </si>
  <si>
    <t xml:space="preserve">MULTIFUNCIONAL KYOCERA ECOSYS M2040DN/L </t>
  </si>
  <si>
    <t>5150-0000813</t>
  </si>
  <si>
    <t>BAFLE ILUMINADO DE 15" C REPRODUCTOR S	          2,490.00	31 DIC 2019	SM	SIN MODELO	SIN DATOS	ITSRLL-MEE-521-178	E000005	CASTAÑEDA REYES ANABEL	011	DEPTO DE GESTION TECNOLOGICA Y VINC	1.2.4.2.1	EQUIPOS Y APARATOS AUDIOVISUALES	1.2.6.3.2.1	31 DIC 2019	FACTURA	              3.00	              0.00	N	_x000D_
0000871	5210-0000871	PROYECTOR CASIO XJ-V2 3000 LUM XGA 2	         31,378.00	31 DIC 2019	CASIO	SIN MODELO	SIN DATOS	ITSRLL-ECTI-515-430 Y 431	E000017	LOPEZ OLIVAS JULIAN JOSE	007	DEPTO DE SISTEMAS	1.2.4.2.1	EQUIPOS Y APARATOS AUDIOVISUALES	1.2.6.3.2.1	31 DIC 2019	FACTURA	              3.00	              0.00	N	_x000D_
0000879	5230-0000879	CAMARA BALA TURBO-HD 2MP 2	          6,266.57	31 DIC 2019	SM	SIN MODELO	SIN DATOS	ITSRLL-MEE-523-172 Y 173	E000017	LOPEZ OLIVAS JULIAN JOSE	007	DEPTO DE SISTEMAS	1.2.4.2.3	CÁMARAS FOTOGRÁFICAS Y DE VIDEO	1.2.6.3.2.3	31 DIC 2019	FACTURA	              3.00	              0.00	N	_x000D_
0000880	5230-0000880	CAMARA EYEBALL ANTIVANDALISMO TURBO HD 2	          3,227.38	31 DIC 2019	SM	SIN MODELO	SIN DATOS	ITSRLL-MEE-523-174 Y 175	E000017	LOPEZ OLIVAS JULIAN JOSE	007	DEPTO DE SISTEMAS	1.2.4.2.3	CÁMARAS FOTOGRÁFICAS Y DE VIDEO	1.2.6.3.2.3	31 DIC 2019	FACTURA	              3.00	              0.00	N	_x000D_
0000881	5230-0000881	CAMARA TURRET TURBO 3MPX 2	          4,294.57	31 DIC 2019	SM	SIN MODELO	SIN DATOS	ITSRLL-MEE-523-176 Y 177	E000017	LOPEZ OLIVAS JULIAN JOSE	007	DEPTO DE SISTEMAS	1.2.4.2.3	CÁMARAS FOTOGRÁFICAS Y DE VIDEO	1.2.6.3.2.3	31 DIC 2019	FACTURA	              3.00	              0.00	N	_x000D_
0001368	5620-0001368	MAQ P SOLDAR DIGITAL 200AMP BIVOLTAJE SD	          5,680.00	31 DIC 2019	SM	SIN MODELO	SIN DATOS	ITSRLL-MEI-562-0141	E000030	RODRIGUEZ ORTIZ RICARDO	020	LABORATORIO DE MECATRONICA	1.2.4.6.2	MAQUINARIA Y EQUIPO INDUSTRIAL	1.2.6.3.6.2	31 DIC 2019	FACTURA	             10.00	              0.00	N	_x000D_
0001369	5620-0001369	HORNO DE MICROONDAS MABE HMM11BJ BCO 1	          2,019.00	31 DIC 2019	MABE	SIN MODELO	SIN DATOS	ITSRRL-MEI-562-0140	E000037	VILLARREAL SABAG MONICA	012	OFNA DE COMUNICACION Y DIFUSION	1.2.4.6.2	MAQUINARIA Y EQUIPO INDUSTRIAL	1.2.6.3.6.2	31 DIC 2019	FACTURA	             10.00	              0.00	N	_x000D_
0001370	5620-0001370	LICUADORAS OSTER BLSTEP7808R013 3	          2,667.00	31 DIC 2019	OSTER	SIN MODELO	SIN DATOS	ITSRLL-MEA-519-846 AL 848	E000104	REYES IBARRA ERICK DANIEL	023	DIVISION DE ALIMENTARIAS	1.2.4.6.2	MAQUINARIA Y EQUIPO INDUSTRIAL	1.2.6.3.6.2	31 DIC 2019	FACTURA	             10.00	              0.00	N	_x000D_
0001371	5620-0001371	FRIGOBAR WHIR POOL WS5501D/WRP05D SATINA	          3,990.00	31 DIC 2019	WIRPOLL	SIN MODELO	SIN DATOS	ITSRLL-MEA-519-845	E000104	REYES IBARRA ERICK DANIEL	023	DIVISION DE ALIMENTARIAS	1.2.4.6.2	MAQUINARIA Y EQUIPO INDUSTRIAL	1.2.6.3.6.2	31 DIC 2019	FACTURA	             10.00	              0.00	N	_x000D_
0001439	5970-0001439	OFICERPROPLUSEDU ALNG  LIC SAPK OLV E 1Y	         45,782.25	31 DIC 2019	SM	SIN MODELO	SIN DATOS	ITSRLL-AI-597-0101	E000017	LOPEZ OLIVAS JULIAN JOSE	007	DEPTO DE SISTEMAS	1.2.5.4.1	LICENCIAS INFORMÁTICAS E INTELECTUALES	1.2.6.5.9.7	31 DIC 2019	FACTURA	              3.00	              0.00	N	_x000D_
0001440	5970-0001440	WINEDU ALGN UPGRDSAPK OLV E 1Y ACDMC ENT	         31,475.25	31 DIC 2019	SM	SIN MODELO	SIN DATOS	ITSRLL-AI-597-0102	E000017	LOPEZ OLIVAS JULIAN JOSE	007	DEPTO DE SISTEMAS	1.2.5.4.1	LICENCIAS INFORMÁTICAS E INTELECTUALES	1.2.6.5.9.7	31 DIC 2019	FACTURA	              3.00	              0.00	N	_x000D_
0001441	5970-0001441	WINSVRSTDCORE ALGN LIC SAPK OLV 2LIC E 1	          1,220.89	31 DIC 2019	SM	SIN MODELO	SIN DATOS	ITSRLL-AI-597-0103	E000017	LOPEZ OLIVAS JULIAN JOSE	007	DEPTO DE SISTEMAS	1.2.5.4.1	LICENCIAS INFORMÁTICAS E INTELECTUALES	1.2.6.5.9.7	31 DIC 2019	FACTURA	              3.00	              0.00	N	_x000D_
0001442	5970-0001442	WINSVRCAL ALGN LICSAPK OLV E 1Y ACDMC EN	          4,449.75	31 DIC 2019	SM	SIN MODELO	SIN DATOS	ITSRLL-AI-597-0104	E000017	LOPEZ OLIVAS JULIAN JOSE	007	DEPTO DE SISTEMAS	1.2.5.4.1	LICENCIAS INFORMÁTICAS E INTELECTUALES	1.2.6.5.9.7	31 DIC 2019	FACTURA	              3.00	              0.00	N	_x000D_
0001443	5970-0001443	LICENCIAMIENTO FORTIGATE 200D RENOVACION	         42,432.80	31 DIC 2019	SM	SIN MODELO	SIN DATOS	ITSRLL-AI-597-0105	E000017	LOPEZ OLIVAS JULIAN JOSE	007	DEPTO DE SISTEMAS	1.2.5.4.1	LICENCIAS INFORMÁTICAS E INTELECTUALES	1.2.6.5.9.7	31 DIC 2019	FACTURA	              3.00	              0.00	N	_x000D_
0000007	5970-0000007	LICNECIA DE COMPUTACION	         48,714.20	15 SEP 2020	FORTIGATE	200D			E000017	LOPEZ OLIVAS JULIAN JOSE	007	DEPTO DE SISTEMAS	1.2.5.4.1	LICENCIAS INFORMÁTICAS E INTELECTUALES	1.2.6.5.9.7	15 SEP 2020	FACTURA	              3.00	              0.00	N	_x000D_
0000008	5150-0000008	MONITOR	          2,505.60	21 SEP 2020	DELL 21.5	E2216H			E000017	LOPEZ OLIVAS JULIAN JOSE	007	DEPTO DE SISTEMAS	1.2.4.1.3	EQUIPO DE CÓMPUTO Y DE TECNOLOGÍAS DE LA INFORMACIÓN	1.2.6.3.1.5	21 SEP 2020	FACTURA	              3.00	              0.00	N	_x000D_
0000009	5110-0000009	GABINETE METALICO UNIVERSAL ENTREPAÑOS F	          4,267.06	06 OCT 2020	RENA				E000020	MARSAL ESPINO MARIA LUISA	003	DEPARTAMENTO DE SERVICIOS ADMINISTRATIVOS	1.2.4.1.1	MUEBLES DE OFICINA Y ESTANTERÍA	1.2.6.3.1.1	05 OCT 2020	FACTURA	             10.00	              0.00	N	_x000D_
0000010	5150-0000010	LAPTOP	         40,263.60	25 NOV 2020	ASUS	EXPERTBOOK P1			E000002	ALVAREZ HERRERA VICTOR HUGO	009	SUBDIRECCION DE PLANEACION	1.2.4.1.3	EQUIPO DE CÓMPUTO Y DE TECNOLOGÍAS DE LA INFORMACIÓN	1.2.6.3.1.5	25 NOV 2020	FACTURA	              3.00	              0.00	N	_x000D_
0000011	5150-0000011	LAPTOP	         40,263.60	25 NOV 2020	ASUS	EXPERTBOOK P1			E000024	PEYRO ALMANZA GABRIELA	002	SUBDIRECCION DE ADMINISTRACION Y FINANZAS	1.2.4.1.3	EQUIPO DE CÓMPUTO Y DE TECNOLOGÍAS DE LA INFORMACIÓN	1.2.6.3.1.5	25 NOV 2020	FACTURA	              3.00	              0.00	N	_x000D_
0000012	5150-0000012	LAPTOP	         20,131.80	25 NOV 2020	ASUS	EXPERTBOOK P1			E000047	ESTRADA GARCIA FRANCISCO	036	SUBDIRECCION DE INVESTIGACION Y POSGRADO	1.2.4.1.3	EQUIPO DE CÓMPUTO Y DE TECNOLOGÍAS DE LA INFORMACIÓN	1.2.6.3.1.5	25 NOV 2020	FACTURA	              3.00	              0.00	N	_x000D_
0000013	5150-0000013	LAPTOP	         40,263.60	25 NOV 2020	ASUS	EXPERTBOOK P1			E000011	GARCIA MONTELONGO CLAUDIA IVETTE	018	SUBDIRECCION ACADEMICA	1.2.4.1.3	EQUIPO DE CÓMPUTO Y DE TECNOLOGÍAS DE LA INFORMACIÓN	1.2.6.3.1.5	25 NOV 2020	FACTURA	              3.00	              0.00	N	_x000D_
0000014	5610-0000014	NEBULIZADOR	         13,210.08	30 NOV 2020	KIMBERLY CLARK				E000031	RODRIGUEZ ORTIZ JOSE ARMANDO	008	DEPTO DE RECURSOS MATERIALES	1.2.4.6.1	MAQUINARIA Y EQUIPO AGROPECUARIO	1.2.6.3.6.1	30 NOV 2020	FACTURA	             10.00	              0.00	N	_x000D_
0000015	5150-0000015	COMPUTADORA	        192,676.00	08 DIC 2020	DELL	OPTIPLEX	7070 UFF		E000017	LOPEZ OLIVAS JULIAN JOSE	007	DEPTO DE SISTEMAS	1.2.4.1.3	EQUIPO DE CÓMPUTO Y DE TECNOLOGÍAS DE LA INFORMACIÓN	1.2.6.3.1.5	25 NOV 2020	FACTURA	              3.00	              0.00	N	_x000D_
0000019	5620-0000019	ESTANTERIA CON CAJONES INDIVIDUALES CHIC	          6,343.92	12 DIC 2020					E000025	PUENTE LERMA JOSE RAMON	019	DIVISION DE MECATRONICA	1.2.4.6.2	MAQUINARIA Y EQUIPO INDUSTRIAL	1.2.6.3.6.2	12 DIC 2020	FACTURA	             10.00	              0.00	N	_x000D_
0000020	5110-0000020	CONJUNTO SEMI-EJECUTIVO LINEA 8000	         10,920.04	17 DIC 2020					E000047	ESTRADA GARCIA FRANCISCO	036	SUBDIRECCION DE INVESTIGACION Y POSGRADO	1.2.4.1.1	MUEBLES DE OFICINA Y ESTANTERÍA	1.2.6.3.1.1	17 DIC 2020	FACTURA	             10.00	              0.00	N	_x000D_
0000022	5150-0000022	COMPUTADORA ENSAMBLADA	        104,365.20	30 DIC 2020					E000017	LOPEZ OLIVAS JULIAN JOSE	007	DEPTO DE SISTEMAS	1.2.4.1.3	EQUIPO DE CÓMPUTO Y DE TECNOLOGÍAS DE LA INFORMACIÓN	1.2.6.3.1.5	30 DIC 2020	FACTURA	              3.00	              0.00	N	_x000D_
0000021	5970-0000021	LICENCIA SISTEMA CONT. GUB. SCGIV	        106,140.00	31 DIC 2020	CONTABILIDAD GUBERNAMENTAL	SCGIV			E000020	MARSAL ESPINO MARIA LUISA	003	DEPARTAMENTO DE SERVICIOS ADMINISTRATIVOS	1.2.5.4.1	LICENCIAS INFORMÁTICAS E INTELECTUALES	1.2.6.5.9.7	11 DIC 2020	FACTURA	              3.00	              0.00	N	_x000D_
0000272	5110-0000272	GABINETE METALICO UNIVERSAL ENTREPAÑOS F	          4,267.06	31 DIC 2020	SM	SIN MODELO	SIN DATOS	ITSRLL-MEA-511-861	E000031	RODRIGUEZ ORTIZ JOSE ARMANDO	008	DEPTO DE RECURSOS MATERIALES	1.2.4.1.1	MUEBLES DE OFICINA Y ESTANTERÍA	1.2.6.3.1.1	31 DIC 2020	FACTURA	             10.00	              0.00	N	_x000D_
0000273	5110-0000273	CONJUNTO SEMI EJECUTIVO LINEA 8000 1	         10,920.00	31 DIC 2020	SM	SIN MODELO	SIN DATOS	ITSRLL-MEA-511-863	E000031	RODRIGUEZ ORTIZ JOSE ARMANDO	008	DEPTO DE RECURSOS MATERIALES	1.2.4.1.1	MUEBLES DE OFICINA Y ESTANTERÍA	1.2.6.3.1.1	31 DIC 2020	FACTURA	             10.00	              0.00	N	_x000D_
0000274	5110-0000274	ESCRITORIO EN L HAVANO 1	          2,998.99	31 DIC 2020	HAVANO	SIN MODELO	SIN DATOS	ITSRLL-PRO-17-001	E000031	RODRIGUEZ ORTIZ JOSE ARMANDO	008	DEPTO DE RECURSOS MATERIALES	1.2.4.1.1	MUEBLES DE OFICINA Y ESTANTERÍA	1.2.6.3.1.1	31 DIC 2020	FACTURA	             10.00	              0.00	N	_x000D_
0000275	5110-0000275	SILLA AJUSTABLE ADJUST 1	          3,974.25	31 DIC 2020	PAAASONIC	SIN MODELO	SIN DATOS	ITSRLL-PRO-17-002	E000031	RODRIGUEZ ORTIZ JOSE ARMANDO	008	DEPTO DE RECURSOS MATERIALES	1.2.4.1.1	MUEBLES DE OFICINA Y ESTANTERÍA	1.2.6.3.1.1	31 DIC 2020	FACTURA	             10.00	              0.00	N	_x000D_
0000276	5110-0000276	ARCHIVERO EJECUTIVO POWER 1	          1,274.49	31 DIC 2020	POWER	SIN MODELO	SIN DATOS	ITSRLL-PRO-17-003	E000031	RODRIGUEZ ORTIZ JOSE ARMANDO	008	DEPTO DE RECURSOS MATERIALES	1.2.4.1.1	MUEBLES DE OFICINA Y ESTANTERÍA	1.2.6.3.1.1	31 DIC 2020	FACTURA	             10.00	              0.00	N	_x000D_
0000277	5110-0000277	ESCRITORIO EN L HAVANO 1	          2,998.99	31 DIC 2020	HAVANO	SIN MODELO	SIN DATOS	ITSRLL-PRO-17-005	E000031	RODRIGUEZ ORTIZ JOSE ARMANDO	008	DEPTO DE RECURSOS MATERIALES	1.2.4.1.1	MUEBLES DE OFICINA Y ESTANTERÍA	1.2.6.3.1.1	31 DIC 2020	FACTURA	             10.00	              0.00	N	_x000D_
0000278	5110-0000278	SILLA AJUSTABLE ADJUST 1	          3,974.25	31 DIC 2020	ADJUST	SIN MODELO	SIN DATOS	ITSRLL-PRO-17-006	E000031	RODRIGUEZ ORTIZ JOSE ARMANDO	008	DEPTO DE RECURSOS MATERIALES	1.2.4.1.1	MUEBLES DE OFICINA Y ESTANTERÍA	1.2.6.3.1.1	31 DIC 2020	FACTURA	             10.00	              0.00	N	_x000D_
0000279	5110-0000279	ARCHIVERO EJECUTIVO POWER 1	          1,274.49	31 DIC 2020	PIVOEIVOSONIC	SIN MODELO	SIN DATOS	ITSRLL-PRO-17-007	E000031	RODRIGUEZ ORTIZ JOSE ARMANDO	008	DEPTO DE RECURSOS MATERIALES	1.2.4.1.1	MUEBLES DE OFICINA Y ESTANTERÍA	1.2.6.3.1.1	31 DIC 2020	FACTURA	             10.00	              0.00	N	_x000D_
0000280	5110-0000280	ESCRITORIO EN L POWER 1	          3,486.75	31 DIC 2020	POWER	SIN MODELO	SIN DATOS	ITSRLL-PRO-17-010	E000031	RODRIGUEZ ORTIZ JOSE ARMANDO	008	DEPTO DE RECURSOS MATERIALES	1.2.4.1.1	MUEBLES DE OFICINA Y ESTANTERÍA	1.2.6.3.1.1	31 DIC 2020	FACTURA	             10.00	              0.00	N	_x000D_
0000281	5110-0000281	SILLA EJECUTIVA RECLINABLE 1	          3,149.25	31 DIC 2020	SM	SIN MODELO	SIN DATOS	ITSRLL-PRO-17-011	E000031	RODRIGUEZ ORTIZ JOSE ARMANDO	008	DEPTO DE RECURSOS MATERIALES	1.2.4.1.1	MUEBLES DE OFICINA Y ESTANTERÍA	1.2.6.3.1.1	31 DIC 2020	FACTURA	             10.00	              0.00	N	_x000D_
0000282	5110-0000282	ARCHIVERO EJECUTIVO POWER 1	          1,653.00	31 DIC 2020	POWER	SIN MODELO	SIN DATOS	ITSRLL-PRO-17-012	E000031	RODRIGUEZ ORTIZ JOSE ARMANDO	008	DEPTO DE RECURSOS MATERIALES	1.2.4.1.1	MUEBLES DE OFICINA Y ESTANTERÍA	1.2.6.3.1.1	31 DIC 2020	FACTURA	             10.00	              0.00	N	_x000D_
0000283	5110-0000283	GABINETE 2 PTAS BCXO PLEGABLE 1	          3,186.75	31 DIC 2020	SM	SIN MODELO	SIN DATOS	ITSRLL-PRO-17-013	E000031	RODRIGUEZ ORTIZ JOSE ARMANDO	008	DEPTO DE RECURSOS MATERIALES	1.2.4.1.1	MUEBLES DE OFICINA Y ESTANTERÍA	1.2.6.3.1.1	31 DIC 2020	FACTURA	             10.00	              0.00	N	_x000D_
0000566	5150-0000566	MONITOR DELL 21.5 E2216H 1	          2,505.60	31 DIC 2020	SM	SIN MODELO	SIN DATOS	ITSRLL-ECTI-515-0441	E000017	LOPEZ OLIVAS JULIAN JOSE	007	DEPTO DE SISTEMAS	1.2.4.1.3	EQUIPO DE CÓMPUTO Y DE TECNOLOGÍAS DE LA INFORMACIÓN	1.2.6.3.1.5	31 DIC 2020	FACTURA	              3.00	              0.00	N	_x000D_
0000567	5150-0000567	LAP TOP ASUS ESPERTBOOK P1 14"" DH/CORE</t>
  </si>
  <si>
    <t>LAP TOP ASUS ESPERTBOOK P1 14" DH/CORE	         20,131.80	31 DIC 2020	ESPERTBOOK	SIN MODELO	SIN DATOS	ITSRLL-ECTI-515-0443	E000017	LOPEZ OLIVAS JULIAN JOSE	007	DEPTO DE SISTEMAS	1.2.4.1.3	EQUIPO DE CÓMPUTO Y DE TECNOLOGÍAS DE LA INFORMACIÓN	1.2.6.3.1.5	31 DIC 2020	FACTURA	              3.00	              0.00	N	_x000D_
0000569	5150-0000569	LAP TOP ASUS ESPERTBOOK P1 14"" DH/CORE</t>
  </si>
  <si>
    <t>LAP TOP ASUS ESPERTBOOK P1 14" DH/CORE	         20,131.80	31 DIC 2020	ESPERTBOOK	SIN MODELO	SIN DATOS	ITSRLL-ECTI-515-0445	E000002	ALVAREZ HERRERA VICTOR HUGO	009	SUBDIRECCION DE PLANEACION	1.2.4.1.3	EQUIPO DE CÓMPUTO Y DE TECNOLOGÍAS DE LA INFORMACIÓN	1.2.6.3.1.5	31 DIC 2020	FACTURA	              3.00	              0.00	N	_x000D_
0000571	5150-0000571	LAP TOP ASUS ESPERTBOOK P1 14"" DH/CORE</t>
  </si>
  <si>
    <t>LAP TOP ASUS ESPERTBOOK P1 14" DH/CORE	         20,131.80	31 DIC 2020	ESPERTBOOK	SIN MODELO	SIN DATOS	ITSRLL-ECTI-515-0447	E000011	GARCIA MONTELONGO CLAUDIA IVETTE	018	SUBDIRECCION ACADEMICA	1.2.4.1.3	EQUIPO DE CÓMPUTO Y DE TECNOLOGÍAS DE LA INFORMACIÓN	1.2.6.3.1.5	31 DIC 2020	FACTURA	              3.00	              0.00	N	_x000D_
0000573	5150-0000573	LAP TOP ASUS ESPERTBOOK P1 14"" DH/CORE</t>
  </si>
  <si>
    <t xml:space="preserve">PLACA BARRENADA DE 50X50 CM ACERO INOXI	          6,956.52	31 DIC 2020	SM	SIN MODELO	SIN DATOS	ITSRLL-INI-562-564	E000104	REYES IBARRA ERICK DANIEL	023	DIVISION DE ALIMENTARIAS	1.2.4.6.2	MAQUINARIA Y EQUIPO INDUSTRIAL	1.2.6.3.6.2	31 DIC 2020	FACTURA	             10.00	              0.00	N	_x000D_
0001387	5620-0001387	MEDIDOR DE TEMPERATURA Y HUMEDAD TIPO PL	          4,292.46	31 DIC 2020	SM	SIN MODELO	SIN DATOS	ITSRLL-INI-562-549 Y 550	E000104	REYES IBARRA ERICK DANIEL	023	DIVISION DE ALIMENTARIAS	1.2.4.6.2	MAQUINARIA Y EQUIPO INDUSTRIAL	1.2.6.3.6.2	31 DIC 2020	FACTURA	             10.00	              0.00	N	_x000D_
0001388	5620-0001388	BALANZA ANALIZADORA DE HUMEDAD 1	         40,951.56	31 DIC 2020	SM	SIN MODELO	SIN DATOS	ITSRLL-MEI-562-124	E000104	REYES IBARRA ERICK DANIEL	023	DIVISION DE ALIMENTARIAS	1.2.4.6.2	MAQUINARIA Y EQUIPO INDUSTRIAL	1.2.6.3.6.2	31 DIC 2020	FACTURA	             10.00	              0.00	N	_x000D_
0001389	5620-0001389	REOMETRO MODELO R/SCPS-P1 1	        351,326.27	31 DIC 2020	SM	SIN MODELO	SIN DATOS	ITSRLL-MEI-562-125	E000104	REYES IBARRA ERICK DANIEL	023	DIVISION DE ALIMENTARIAS	1.2.4.6.2	MAQUINARIA Y EQUIPO INDUSTRIAL	1.2.6.3.6.2	31 DIC 2020	FACTURA	             10.00	              0.00	N	_x000D_
0001390	5620-0001390	CONO DE 25 MM PARA RANGO DE VISCOSIDAD D	         12,325.19	31 DIC 2020	SM	SIN MODELO	SIN DATOS	ITSRLL-MEI-562-126	E000104	REYES IBARRA ERICK DANIEL	023	DIVISION DE ALIMENTARIAS	1.2.4.6.2	MAQUINARIA Y EQUIPO INDUSTRIAL	1.2.6.3.6.2	31 DIC 2020	FACTURA	             10.00	              0.00	N	_x000D_
0001391	5620-0001391	CONO DE 25 MM PARA RANGO DE VISCOSIDAD </t>
  </si>
  <si>
    <t>ESTANDAR CON VISCOSIDAD NOMINAL DE 41,0	          1,722.74	31 DIC 2020	SM	SIN MODELO	SIN DATOS	SIN CONSECUTIVO	E000104	REYES IBARRA ERICK DANIEL	023	DIVISION DE ALIMENTARIAS	1.2.4.6.2	MAQUINARIA Y EQUIPO INDUSTRIAL	1.2.6.3.6.2	31 DIC 2020	FACTURA	             10.00	              0.00	N	_x000D_
0001394	5620-0001394	ESTANDAR CON VISCOSIDAD NOMINAL DE 10,2</t>
  </si>
  <si>
    <t>FERMENTADOR DE LABORATORIO PEQUEÑA ESCA	        643,220.00	31 DIC 2020	SM	SIN MODELO	SIN DATOS	ITSRLL-MEI-562-083	E000104	REYES IBARRA ERICK DANIEL	023	DIVISION DE ALIMENTARIAS	1.2.4.6.2	MAQUINARIA Y EQUIPO INDUSTRIAL	1.2.6.3.6.2	31 DIC 2020	FACTURA	             10.00	              0.00	N	_x000D_
0001401	5620-0001401	TALADRO DE PISO MARCA JET MODELO JDP-15M	         21,700.12	31 DIC 2020	SM	SIN MODELO	SIN DATOS	ITSRLL-MEI-562-121	E000082	VALTIERRA ALVARADO LUCIO OCTAVIO	026	LABORATORIO DE INDUSTRIAL	1.2.4.6.2	MAQUINARIA Y EQUIPO INDUSTRIAL	1.2.6.3.6.2	31 DIC 2020	FACTURA	             10.00	              0.00	N	_x000D_
0001402	5620-0001402	TORNO DE BANCO9X20"" MARCA JET MODELO B</t>
  </si>
  <si>
    <t xml:space="preserve">CUBIERTA DE ACERO INOXIDABLE PARA MESA 	         54,984.00	31 DIC 2020	SM	SIN MODELO	SIN DATOS	ITSRLL-MEI-562-129	E000104	REYES IBARRA ERICK DANIEL	023	DIVISION DE ALIMENTARIAS	1.2.4.6.2	MAQUINARIA Y EQUIPO INDUSTRIAL	1.2.6.3.6.2	31 DIC 2020	FACTURA	             10.00	              0.00	N	_x000D_
0001444	5970-0001444	LICENCIA DE CONTRATO HOSTING (SITIO WEB 	          9,744.00	31 DIC 2020	SM	SIN MODELO	SIN DATOS	ITSRLL-597-0114	E000017	LOPEZ OLIVAS JULIAN JOSE	007	DEPTO DE SISTEMAS	1.2.5.4.1	LICENCIAS INFORMÁTICAS E INTELECTUALES	1.2.6.5.9.7	31 DIC 2020	FACTURA	              3.00	              0.00	N	_x000D_
0001445	5970-0001445	ACTUALIZACION CONTPAQI COMERCIAL 5 USUAR	          5,776.80	31 DIC 2020	SM	SIN MODELO	SIN DATOS	ITSRLL-AI-597-0110	E000017	LOPEZ OLIVAS JULIAN JOSE	007	DEPTO DE SISTEMAS	1.2.5.4.1	LICENCIAS INFORMÁTICAS E INTELECTUALES	1.2.6.5.9.7	31 DIC 2020	FACTURA	              3.00	              0.00	N	_x000D_
0001446	5970-0001446	ACTUALIZACION CONTPAQI NOMINAS 2 USUARIO	          6,472.80	31 DIC 2020	SM	SIN MODELO	SIN DATOS	ITSRLL-AI-597-0111	E000017	LOPEZ OLIVAS JULIAN JOSE	007	DEPTO DE SISTEMAS	1.2.5.4.1	LICENCIAS INFORMÁTICAS E INTELECTUALES	1.2.6.5.9.7	31 DIC 2020	FACTURA	              3.00	              0.00	N	_x000D_
0001447	5970-0001447	ACTUALIZA CONTPAQI COMERCIAL 5 USUARIOS 	         17,922.00	31 DIC 2020	SM	SIN MODELO	SIN DATOS	ITSRLL-AI-597-0112	E000017	LOPEZ OLIVAS JULIAN JOSE	007	DEPTO DE SISTEMAS	1.2.5.4.1	LICENCIAS INFORMÁTICAS E INTELECTUALES	1.2.6.5.9.7	31 DIC 2020	FACTURA	              3.00	              0.00	N	_x000D_
0001448	5970-0001448	ACTUALIZACION CONTPAQI BANCOS 2 USUARIOS	          5,080.80	31 DIC 2020	SM	SIN MODELO	SIN DATOS	ITSRLL-AI-597-0113	E000017	LOPEZ OLIVAS JULIAN JOSE	007	DEPTO DE SISTEMAS	1.2.5.4.1	LICENCIAS INFORMÁTICAS E INTELECTUALES	1.2.6.5.9.7	31 DIC 2020	FACTURA	              3.00	              0.00	N	_x000D_
0001449	5970-0001449	OFICERPROPLUSEDU ALNG  LIC SAPK OLV E 1Y	         63,464.76	31 DIC 2020	SM	SIN MODELO	SIN DATOS	ITSRLL-AI-597-0106	E000017	LOPEZ OLIVAS JULIAN JOSE	007	DEPTO DE SISTEMAS	1.2.5.4.1	LICENCIAS INFORMÁTICAS E INTELECTUALES	1.2.6.5.9.7	31 DIC 2020	FACTURA	              3.00	              0.00	N	_x000D_
0001450	5970-0001450	WINEDU ALGN UPGRDSAPK OLV E 1Y ACDMC ENT	         43,632.11	31 DIC 2020	SM	SIN MODELO	SIN DATOS	ITSRLL-AI-597-0107	E000017	LOPEZ OLIVAS JULIAN JOSE	007	DEPTO DE SISTEMAS	1.2.5.4.1	LICENCIAS INFORMÁTICAS E INTELECTUALES	1.2.6.5.9.7	31 DIC 2020	FACTURA	              3.00	              0.00	N	_x000D_
0001451	5970-0001451	WINSVRSTDCORE ALGN LIC SAPK OLV 2LIC E 1	          1,560.17	31 DIC 2020	SM	SIN MODELO	SIN DATOS	ITSRLL-AI-597-0108	E000017	LOPEZ OLIVAS JULIAN JOSE	007	DEPTO DE SISTEMAS	1.2.5.4.1	LICENCIAS INFORMÁTICAS E INTELECTUALES	1.2.6.5.9.7	31 DIC 2020	FACTURA	              3.00	              0.00	N	_x000D_
0001452	5970-0001452	WINSVRCAL ALGN LICSAPK OLV E 1Y ACDMC EN	          6,167.99	31 DIC 2020	SM	SIN MODELO	SIN DATOS	ITSRLL-AI-597-0109	E000017	LOPEZ OLIVAS JULIAN JOSE	007	DEPTO DE SISTEMAS	1.2.5.4.1	LICENCIAS INFORMÁTICAS E INTELECTUALES	1.2.6.5.9.7	31 DIC 2020	FACTURA	              3.00	              0.00	N	_x000D_
0001453	5970-0001453	LICENCIAMIENTO FORTIGATE 200D RENOVACION	         48,714.20	31 DIC 2020	SM	SIN MODELO	SIN DATOS	ITSRLL-AI-597-0115	E000017	LOPEZ OLIVAS JULIAN JOSE	007	DEPTO DE SISTEMAS	1.2.5.4.1	LICENCIAS INFORMÁTICAS E INTELECTUALES	1.2.6.5.9.7	31 DIC 2020	FACTURA	              3.00	              0.00	N	_x000D_
0001454	5970-0001454	LICENCIAMIENTO DE SISTEMA DE CONTABILIDA	         17,394.20	31 DIC 2020	SM	SIN MODELO	SIN DATOS	ITSRLL-AI-597-0116	E000017	LOPEZ OLIVAS JULIAN JOSE	007	DEPTO DE SISTEMAS	1.2.5.4.1	LICENCIAS INFORMÁTICAS E INTELECTUALES	1.2.6.5.9.7	31 DIC 2020	FACTURA	              3.00	              0.00	N	_x000D_
0001464	5150-0001464	COMPUTADORA ENSAMBLADA CORE I5-10400 209	         14,813.20	31 DIC 2020	S/N	SIN MODELO	SIN DATOS	ITSRLL-ECTI-515-0464 BIS	E000017	LOPEZ OLIVAS JULIAN JOSE	007	DEPTO DE SISTEMAS	1.2.4.1.3	EQUIPO DE CÓMPUTO Y DE TECNOLOGÍAS DE LA INFORMACIÓN	1.2.6.3.1.5	31 DIC 2020	FACTURA	              3.00	              0.00	N	_x000D_
0000023	5970-0000023	LICENCIAMIENTO MICROSOFT	        100,740.20	17 JUN 2021				ITSRLL-AI-597-0106 AL 0109	E000017	LOPEZ OLIVAS JULIAN JOSE	007	DEPTO DE SISTEMAS	1.2.5.4.1	LICENCIAS INFORMÁTICAS E INTELECTUALES	1.2.6.5.9.7	11 JUN 2021	FACTURA	              3.00	              0.00	N	_x000D_
0000024	5970-0000024	LICENCIA SITIO WEB	          7,656.00	17 JUN 2021				ITSRLL-AI-597-0117	E000017	LOPEZ OLIVAS JULIAN JOSE	007	DEPTO DE SISTEMAS	1.2.5.4.1	LICENCIAS INFORMÁTICAS E INTELECTUALES	1.2.6.5.9.7	17 JUN 2021	FACTURA	              3.00	              0.00	N	_x000D_
0000025	5150-0000025	CONMUTADOR	        149,623.50	28 JUN 2021				ITSRLL-ECTI-515-0465	E000081	PERALES MORALES GLORIA ELENA	022	LABORATORIO DE COMPUTO	1.2.4.1.3	EQUIPO DE CÓMPUTO Y DE TECNOLOGÍAS DE LA INFORMACIÓN	1.2.6.3.1.5	28 JUN 2021	FACTURA	              3.00	              0.00	N	_x000D_
0000026	5970-0000026	ACTUALIZACION DE LICENCIAS SISTEMA	         33,119.76	27 SEP 2021	CONTPAQ I			ITSRLL-AI-597-0110 AL 0113	E000017	LOPEZ OLIVAS JULIAN JOSE	007	DEPTO DE SISTEMAS	1.2.5.4.1	LICENCIAS INFORMÁTICAS E INTELECTUALES	1.2.6.5.9.7	27 SEP 2021	FACTURA	              3.00	              0.00	N	_x000D_
0000027	5970-0000027	LICENCIA INFORMATICA FORTIGATE 2000	         44,500.00	11 OCT 2021				ITSRLL-AI-597-0109-BIS	E000017	LOPEZ OLIVAS JULIAN JOSE	007	DEPTO DE SISTEMAS	1.2.5.4.1	LICENCIAS INFORMÁTICAS E INTELECTUALES	1.2.6.5.9.7	26 AGO 2021	FACTURA	              3.00	              0.00	N	_x000D_
0000029	5150-0000029	IMPRESORA MULT. LASER	          6,438.00	09 DIC 2021	HP 1200 NW		CNBRP4R645	ITSRLL-ECTI-515-0466	E000008	DIAZ NAVARRETE MARIA DEL CARMEN	014	DEPTO DE SERVICIOS ESCOLARES	1.2.4.1.3	EQUIPO DE CÓMPUTO Y DE TECNOLOGÍAS DE LA INFORMACIÓN	1.2.6.3.1.5	09 DIC 2021	FACTURA	              3.00	              0.00	N	_x000D_
0000028	5620-0000028	ESTUFA DE CULTIVO (INCUBADORA)	         20,150.86	10 DIC 2021	ECOSHEL	9052L		ITSRLL-EIML-531-001	E000104	REYES IBARRA ERICK DANIEL	023	DIVISION DE ALIMENTARIAS	1.2.4.6.2	MAQUINARIA Y EQUIPO INDUSTRIAL	1.2.6.3.6.2	10 DIC 2021	FACTURA	             10.00	              0.00	N	_x000D_
0000033	5150-0000033	10 COMPUTADORAS	        190,715.60	17 DIC 2021	DELL	OPTIPLEX 3080 COREI5		ITSRLL-ECTI-515-0480 AL 489	E000017	LOPEZ OLIVAS JULIAN JOSE	007	DEPTO DE SISTEMAS	1.2.4.1.3	EQUIPO DE CÓMPUTO Y DE TECNOLOGÍAS DE LA INFORMACIÓN	1.2.6.3.1.5	17 DIC 2021	FACTURA	              3.00	              0.00	N	_x000D_
0000034	5150-0000034	10 COMPUTADORAS	        168,200.00	17 DIC 2021		CORE I 510		ITSRLL-ECTI-515-0468 AL 477	E000081	PERALES MORALES GLORIA ELENA	022	LABORATORIO DE COMPUTO	1.2.4.1.3	EQUIPO DE CÓMPUTO Y DE TECNOLOGÍAS DE LA INFORMACIÓN	1.2.6.3.1.5	17 DIC 2021	FACTURA	              3.00	              0.00	N	_x000D_
0000035	5620-0000035	CONTROLADOR LOGICO PROGRAMABLE	         16,240.00	20 DIC 2021	PLC SIMATIC S7-1200 CPU 1211C			ITSRLL-MEI-562-0142 Y 143	E000025	PUENTE LERMA JOSE RAMON	019	DIVISION DE MECATRONICA	1.2.4.6.2	MAQUINARIA Y EQUIPO INDUSTRIAL	1.2.6.3.6.2	20 DIC 2021	FACTURA	             10.00	              0.00	N	_x000D_
0000036	5110-0000036	MODULO DE EXPANSION DE ENTRADAS ANALOGIC	         16,008.00	20 DIC 2021				ITSRLL-MEA-511-864 Y 865	E000025	PUENTE LERMA JOSE RAMON	019	DIVISION DE MECATRONICA	1.2.4.1.1	MUEBLES DE OFICINA Y ESTANTERÍA	1.2.6.3.1.1	20 DIC 2021	FACTURA	             10.00	              0.00	N	_x000D_
0000037	5110-0000037	PANTALLA HMI	         23,200.00	20 DIC 2021				ITSRLL-MEA-511-866 Y 867	E000025	PUENTE LERMA JOSE RAMON	019	DIVISION DE MECATRONICA	1.2.4.1.1	MUEBLES DE OFICINA Y ESTANTERÍA	1.2.6.3.1.1	20 DIC 2021	FACTURA	             10.00	              0.00	N	_x000D_
0000030	5150-0000030	IMPRESORA	         38,152.00	21 DIC 2021	DREMEL	3D45	3DM	ITSRLL-ECTI-515-0467	E000011	GARCIA MONTELONGO CLAUDIA IVETTE	018	SUBDIRECCION ACADEMICA	1.2.4.1.3	EQUIPO DE CÓMPUTO Y DE TECNOLOGÍAS DE LA INFORMACIÓN	1.2.6.3.1.5	21 DIC 2021	FACTURA	              3.00	              0.00	N	_x000D_
0000032	5150-0000032	IMPRESORA 3D	         44,979.00	23 DIC 2021	CREALITY CR-3040			ITSRLL-ECTI-515-0479	E000047	ESTRADA GARCIA FRANCISCO	036	SUBDIRECCION DE INVESTIGACION Y POSGRADO	1.2.4.1.3	EQUIPO DE CÓMPUTO Y DE TECNOLOGÍAS DE LA INFORMACIÓN	1.2.6.3.1.5	23 DIC 2021	FACTURA	              3.00	              0.00	N	_x000D_
0000031	5150-0000031	CREALITY CR-SCAN	         20,978.84	29 DIC 2021	SKU: CRECRSCAN01	3D SCANNER SET		ITSRLL-ECTI-515-0478	E000047	ESTRADA GARCIA FRANCISCO	036	SUBDIRECCION DE INVESTIGACION Y POSGRADO	1.2.4.1.3	EQUIPO DE CÓMPUTO Y DE TECNOLOGÍAS DE LA INFORMACIÓN	1.2.6.3.1.5	29 DIC 2021	FACTURA	              3.00	              0.00	N	_x000D_
0000039	5150-0000039	TABLETA	         12,785.00	08 MAR 2022	SAMSUNG	GALAXY A8 32GB+3 RAM		ITSRLL-ECTI-515-0491	E000110	ROSALES PEREZ GUILLERMO	001	DIRECCION GENERAL	1.2.4.1.3	EQUIPO DE CÓMPUTO Y DE TECNOLOGÍAS DE LA INFORMACIÓN	1.2.6.3.1.5	08 MAR 2022	FACTURA	              3.00	              0.00	N	_x000D_
0000038	5150-0000038	COMPUTADORA	         32,665.60	11 MAR 2022	DELL OPTIPLEX	3090 SFF	5SJG3L3	ITSRLL-ECTI-515-0492	E000017	LOPEZ OLIVAS JULIAN JOSE	007	DEPTO DE SISTEMAS	1.2.4.1.3	EQUIPO DE CÓMPUTO Y DE TECNOLOGÍAS DE LA INFORMACIÓN	1.2.6.3.1.5	11 MAR 2022	FACTURA	              3.00	              0.00	N	_x000D_
0000041	5150-0000041	EQUIPO DE COMPUTO	         14,771.99	14 MAR 2022	VORAGO SLIMBAY			ITSRLL-ECTI-515-0490	0000200	VILLARREAL SOTO JAVIER	038	SOCIEDAD DE ALUMNOS(AS)	1.2.4.1.3	EQUIPO DE CÓMPUTO Y DE TECNOLOGÍAS DE LA INFORMACIÓN	1.2.6.3.1.5	10 MAR 2022	FACTURA	              3.00	              0.00	N	_x000D_
0000042	5620-0000042	AMOLADORA COLOIDAL	         40,200.00	27 ABR 2022				ITSRLL-MEI-562-0145	E000069	VAZQUEZ FERNANDEZ ABRAHAM	023	DIVISION DE ALIMENTARIAS	1.2.4.6.2	MAQUINARIA Y EQUIPO INDUSTRIAL	1.2.6.3.6.2	27 ABR 2022	FACTURA	             10.00	              0.00	N	_x000D_
0000043	5620-0000043	TAM104 TAMIZ MINI 400MM	         24,200.00	27 ABR 2022				ITSRLL-MEI-562-0144	E000069	VAZQUEZ FERNANDEZ ABRAHAM	023	DIVISION DE ALIMENTARIAS	1.2.4.6.2	MAQUINARIA Y EQUIPO INDUSTRIAL	1.2.6.3.6.2	27 ABR 2022	FACTURA	             10.00	              0.00	N	_x000D_
0000044	5150-0000044	TELEFONO CELULAR	         33,723.52	04 MAY 2022	SAMSUNG	GALAXY Z FOLD 3		ITSRLL-ECT-565-003	E000037	VILLARREAL SABAG MONICA	012	OFNA DE COMUNICACION Y DIFUSION	1.2.4.1.3	EQUIPO DE CÓMPUTO Y DE TECNOLOGÍAS DE LA INFORMACIÓN	1.2.6.3.1.5	03 MAY 2022	FACTURA	             10.00	              0.00	N	_x000D_
0000045	5320-0000045	MICROSCOPIO BINOCULAR BIOLOGICO	         11,530.40	29 JUN 2022		BASICO		ITSRLL-EIML-532-001	E000104	REYES IBARRA ERICK DANIEL	023	DIVISION DE ALIMENTARIAS	1.2.4.3.2	INSTRUMENTAL MÉDICO Y DE LABORATORIO	1.2.6.3.3.2	29 JUN 2022	FACTURA	              5.00	              0.00	N	_x000D_
0000046	5970-0000046	LICENCIAMIENTO HOSTING SITIO WEB	          7,656.00	30 JUN 2022				ITSRLL-AI-597-0119	E000017	LOPEZ OLIVAS JULIAN JOSE	007	DEPTO DE SISTEMAS	1.2.5.4.1	LICENCIAS INFORMÁTICAS E INTELECTUALES	1.2.6.5.9.7	27 JUN 2022	FACTURA	              3.00	              0.00	N	_x000D_
0000048	5970-0000048	LICENCIAS INFORMATICAS MICROSOFT	        108,632.63	07 JUL 2022				ITSRLL-AI-597-0120 AL 0123	E000017	LOPEZ OLIVAS JULIAN JOSE	007	DEPTO DE SISTEMAS	1.2.5.4.1	LICENCIAS INFORMÁTICAS E INTELECTUALES	1.2.6.5.9.7	04 JUL 2022	FACTURA	              3.00	              0.00	N	_x000D_
0000049	5670-0000049	PODADORA DE GASOLINA	          9,890.00	25 AGO 2022	EVANS 6 H.P.			ITSRLL-MEA-561-0003	E000031	RODRIGUEZ ORTIZ JOSE ARMANDO	008	DEPTO DE RECURSOS MATERIALES	1.2.4.6.7	HERRAMIENTAS Y MÁQUINAS-HERRAMIENTA	1.2.6.3.6.7	16 AGO 2022	FACTURA	             10.00	              0.00	N	_x000D_
0001455	5210-0001455	PROYECTOR	         34,643.40	08 SEP 2022	BENQ	MW550 3600 LUMENES	PDM5N01654000-01758000-01724000	ITSRLL-EAA-521-0001 AL 0003	E000017	LOPEZ OLIVAS JULIAN JOSE	007	DEPTO DE SISTEMAS	1.2.4.2.1	EQUIPOS Y APARATOS AUDIOVISUALES	1.2.6.3.2.1	08 SEP 2022	FACTURA	              3.00	              0.00	N	_x000D_
0001458	5620-0001458	KIT DE 4 MOTORES DE TORQUE O DE BUCLE C	         44,080.00	15 SEP 2022		TAMAÑO NEMA 34 DE 12 NM CON DRIVER ELEC		ITSRLL-MEI-562-0146	E000047	ESTRADA GARCIA FRANCISCO	036	SUBDIRECCION DE INVESTIGACION Y POSGRADO	1.2.4.6.2	MAQUINARIA Y EQUIPO INDUSTRIAL	1.2.6.3.6.2	15 SEP 2022	FACTURA	             10.00	              0.00	N	_x000D_
0001457	5910-0001457	ACTUALIZACION DE LICENCIAS DE CONTPAQ	         29,501.12	22 SEP 2022	CONTPAQ			ITSRLL-AI-597-0114 AL 0117	E000020	MARSAL ESPINO MARIA LUISA	003	DEPARTAMENTO DE SERVICIOS ADMINISTRATIVOS	1.2.5.1	SOFTWARE	1.2.6.5.9.1	22 SEP 2022	FACTURA	              3.00	              0.00	N	_x000D_
0001459	5650-0001459	BOCINA JBL	         21,802.50	22 SEP 2022		EON 615	1391-104401	ITRSLL-ECT-565-0003 AL 0004	E000031	RODRIGUEZ ORTIZ JOSE ARMANDO	008	DEPTO DE RECURSOS MATERIALES	1.2.4.6.5	EQUIPO DE COMUNICACIÓN Y TELECOMUNICACIÓN	1.2.6.3.6.5	13 SEP 2022	FACTURA	             10.00	              0.00	N	_x000D_
0001456	5970-0001456	LICENCIA FORTINET	         30,676.20	26 SEP 2022		200D		ITSRLL-AI-597-0124	E000017	LOPEZ OLIVAS JULIAN JOSE	007	DEPTO DE SISTEMAS	1.2.5.4.1	LICENCIAS INFORMÁTICAS E INTELECTUALES	1.2.6.5.9.7	26 SEP 2022	FACTURA	              3.00	              0.00	N	_x000D_
0001460	5210-0001460	PROYECTORES	         78,265.20	25 NOV 2022	BENQ	MW536 WXGA	PDF8N0000404E-0005204E-0023404E-0023804E	ITSRLL-EAA-521-0004 AL 0009	E000017	LOPEZ OLIVAS JULIAN JOSE	007	DEPTO DE SISTEMAS	1.2.4.2.1	EQUIPOS Y APARATOS AUDIOVISUALES	1.2.6.3.2.1	25 NOV 2022	FACTURA	              3.00	              0.00	N	_x000D_
0001462	5150-0001462	COMPUTADORA	        127,136.00	16 DIC 2022	DELL	VOSTRO 3710		ITSRLL-ECTI-515-0503 AL 0510	E000017	LOPEZ OLIVAS JULIAN JOSE	007	DEPTO DE SISTEMAS	1.2.4.1.3	EQUIPO DE CÓMPUTO Y DE TECNOLOGÍAS DE LA INFORMACIÓN	1.2.6.3.1.5	14 DIC 2022	FACTURA	              3.00	              0.00	N	_x000D_
0001463	5210-0001463	PROYECTOR	         57,710.00	16 DIC 2022	BENQ	MW550		ITSRLL-EAA-521-0010 AL 0014	E000017	LOPEZ OLIVAS JULIAN JOSE	007	DEPTO DE SISTEMAS	1.2.4.2.1	EQUIPOS Y APARATOS AUDIOVISUALES	1.2.6.3.2.1	14 DIC 2022	FACTURA	              3.00	              0.00	N	_x000D_
0001465	5150-0001465	PC PORTATIL	         85,677.60	16 DIC 2022	ASUS L410MA	M41860		ITSRLL-ECTI-515-0493 AL 0502A	E000017	LOPEZ OLIVAS JULIAN JOSE	007	DEPTO DE SISTEMAS	1.2.4.1.3	EQUIPO DE CÓMPUTO Y DE TECNOLOGÍAS DE LA INFORMACIÓN	1.2.6.3.1.5	16 DIC 2022	FACTURA	              3.00	              0.00	N	_x000D_
</t>
  </si>
  <si>
    <t>SILLAS DE VISITA SIN PALETA,SIN DESCANS</t>
  </si>
  <si>
    <t>5210-0000818</t>
  </si>
  <si>
    <t xml:space="preserve">EQUIPO DE COMPUTO  VORAGO SLIMBAY, PROCESADOR CORE I3 3.7 GHZ MEM RAM DDR 3.8 GB ESTADO SOLIDO, GABINETE NEGRO, KIT VORAGO  TECLADO/MOUSE , MONITOR STYLUS 19L ED HDMI VGA SERIAL LN 02000421 </t>
  </si>
  <si>
    <t>TABLETA SAMSUNG GALAXY A8-32GB+3 RAM  CARCASA RIGIDA SERIAL R9PT103WGPR</t>
  </si>
  <si>
    <t>COMPUTADORA DELL OPTIPLEX 3090 SFF</t>
  </si>
  <si>
    <t>TAMIZ MINI 400 MM</t>
  </si>
  <si>
    <t>AMOLADORA COLOIDAL CM-60c</t>
  </si>
  <si>
    <t>EQUIPO TELEFONICO SAMSUNG GALAXY Z FOLD 3</t>
  </si>
  <si>
    <t>MICROSCOPIO BINOCULAR BIOLOGICO  BASICO VE-B0</t>
  </si>
  <si>
    <t>BOCINA JBL MOD. EON 615 NO. DE SERIE 1391-104401</t>
  </si>
  <si>
    <t>BOCINA JBL MOD. EON 615 NO. DE SERIE 1391-104030</t>
  </si>
  <si>
    <t>PODADORA DE PASTO EVANS NO. DE SERIE  PE20MG0600KB</t>
  </si>
  <si>
    <t xml:space="preserve">PROYECTOR BENQ MW550 3600 LUMENES </t>
  </si>
  <si>
    <t>KIT DE 4 MOTORES DE TORQUE O DE BUCLE CERRADO  Y FUENTE DE PODER</t>
  </si>
  <si>
    <t>PROYECTOR BENQ MW536 WXGA</t>
  </si>
  <si>
    <t>PORTATIL ASUS L410 90NB0Q11-M41860</t>
  </si>
  <si>
    <t>PORTATIL ASUS L410 90NB0Q11-M41861</t>
  </si>
  <si>
    <t>PORTATIL ASUS L410 90NB0Q11-M41862</t>
  </si>
  <si>
    <t>PORTATIL ASUS L410 90NB0Q11-M41863</t>
  </si>
  <si>
    <t>PORTATIL ASUS L410 90NB0Q11-M41864</t>
  </si>
  <si>
    <t>PORTATIL ASUS L410 90NB0Q11-M41865</t>
  </si>
  <si>
    <t>PORTATIL ASUS L410 90NB0Q11-M41866</t>
  </si>
  <si>
    <t>PORTATIL ASUS L410 90NB0Q11-M41867</t>
  </si>
  <si>
    <t>PORTATIL ASUS L410 90NB0Q11-M41868</t>
  </si>
  <si>
    <t>PORTATIL ASUS L410 90NB0Q11-M41869</t>
  </si>
  <si>
    <t>COMPUTADORA DELL VOSTRO 3710 COREI5 1240</t>
  </si>
  <si>
    <t>COMPUTADORA DELL VOSTRO 3710 COREI5 1241</t>
  </si>
  <si>
    <t>COMPUTADORA DELL VOSTRO 3710 COREI5 1242</t>
  </si>
  <si>
    <t>COMPUTADORA DELL VOSTRO 3710 COREI5 1243</t>
  </si>
  <si>
    <t>COMPUTADORA DELL VOSTRO 3710 COREI5 1244</t>
  </si>
  <si>
    <t>COMPUTADORA DELL VOSTRO 3710 COREI5 1245</t>
  </si>
  <si>
    <t>COMPUTADORA DELL VOSTRO 3710 COREI5 1246</t>
  </si>
  <si>
    <t>COMPUTADORA DELL VOSTRO 3710 COREI5 1247</t>
  </si>
  <si>
    <t>5910-0001455</t>
  </si>
  <si>
    <t>RELACIÓN DE BIENES MUEBLES</t>
  </si>
  <si>
    <t>Al 31 de Diciembre de 2022</t>
  </si>
  <si>
    <t>(Cifras en pesos)</t>
  </si>
  <si>
    <t>Valor en libros</t>
  </si>
  <si>
    <t>-------------------------</t>
  </si>
  <si>
    <t>__________________</t>
  </si>
  <si>
    <t>____________</t>
  </si>
  <si>
    <t>----------------</t>
  </si>
  <si>
    <t>--------------------------------------------------------------------------</t>
  </si>
  <si>
    <t>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</si>
</sst>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43" formatCode="_-* #,##0.00_-;\-* #,##0.00_-;_-* &quot;-&quot;??_-;_-@_-"/>
  </numFmts>
  <fonts count="6" x14ac:knownFonts="1">
    <font>
      <sz val="11"/>
      <color theme="1"/>
      <name val="Calibri"/>
      <family val="2"/>
      <scheme val="minor"/>
    </font>
    <font>
      <sz val="11"/>
      <color theme="1"/>
      <name val="Calibri"/>
      <family val="2"/>
      <scheme val="minor"/>
    </font>
    <font>
      <sz val="8"/>
      <color theme="1"/>
      <name val="Tahoma"/>
      <family val="2"/>
    </font>
    <font>
      <b/>
      <sz val="8"/>
      <name val="Tahoma"/>
      <family val="2"/>
    </font>
    <font>
      <sz val="8"/>
      <name val="Tahoma"/>
      <family val="2"/>
    </font>
    <font>
      <sz val="8"/>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1">
    <xf numFmtId="0" fontId="0" fillId="0" borderId="0" xfId="0"/>
    <xf numFmtId="15" fontId="0" fillId="0" borderId="0" xfId="0" applyNumberFormat="1"/>
    <xf numFmtId="4" fontId="0" fillId="0" borderId="0" xfId="0" applyNumberFormat="1"/>
    <xf numFmtId="0" fontId="0" fillId="0" borderId="0" xfId="0" applyAlignment="1">
      <alignment wrapText="1"/>
    </xf>
    <xf numFmtId="0" fontId="2" fillId="0" borderId="0" xfId="0" applyFont="1" applyFill="1" applyAlignment="1">
      <alignment horizontal="left"/>
    </xf>
    <xf numFmtId="0" fontId="2" fillId="0" borderId="0" xfId="0" applyFont="1" applyFill="1"/>
    <xf numFmtId="0" fontId="3" fillId="2" borderId="0" xfId="0" applyFont="1" applyFill="1" applyBorder="1" applyAlignment="1">
      <alignment horizontal="center" vertical="top" wrapText="1"/>
    </xf>
    <xf numFmtId="0" fontId="2" fillId="0" borderId="0" xfId="0" applyFont="1"/>
    <xf numFmtId="0" fontId="4" fillId="2" borderId="0" xfId="0" applyFont="1" applyFill="1" applyBorder="1" applyAlignment="1">
      <alignment horizontal="left"/>
    </xf>
    <xf numFmtId="0" fontId="4" fillId="2" borderId="0" xfId="0" applyFont="1" applyFill="1" applyBorder="1" applyAlignment="1">
      <alignment horizontal="left" vertical="center"/>
    </xf>
    <xf numFmtId="0" fontId="4" fillId="2" borderId="0" xfId="0" applyFont="1" applyFill="1" applyBorder="1" applyAlignment="1">
      <alignment horizontal="left" vertical="justify"/>
    </xf>
    <xf numFmtId="0" fontId="4" fillId="2" borderId="0" xfId="0" applyFont="1" applyFill="1" applyBorder="1" applyAlignment="1">
      <alignment horizontal="left" vertical="top" wrapText="1"/>
    </xf>
    <xf numFmtId="0" fontId="4" fillId="2" borderId="0" xfId="0" applyFont="1" applyFill="1" applyBorder="1" applyAlignment="1">
      <alignment horizontal="left" vertical="center" wrapText="1"/>
    </xf>
    <xf numFmtId="0" fontId="4" fillId="2" borderId="0" xfId="0" applyFont="1" applyFill="1" applyBorder="1"/>
    <xf numFmtId="0" fontId="4" fillId="2" borderId="0" xfId="0" applyFont="1" applyFill="1" applyBorder="1" applyAlignment="1">
      <alignment horizontal="justify"/>
    </xf>
    <xf numFmtId="0" fontId="4" fillId="2" borderId="0" xfId="0" applyFont="1" applyFill="1" applyBorder="1" applyAlignment="1">
      <alignment vertical="justify"/>
    </xf>
    <xf numFmtId="0" fontId="4" fillId="2" borderId="0" xfId="0" applyFont="1" applyFill="1" applyBorder="1" applyAlignment="1">
      <alignment vertical="center"/>
    </xf>
    <xf numFmtId="0" fontId="2" fillId="2" borderId="0" xfId="0" applyFont="1" applyFill="1" applyBorder="1" applyAlignment="1">
      <alignment horizontal="left"/>
    </xf>
    <xf numFmtId="0" fontId="2" fillId="0" borderId="0" xfId="0" applyFont="1" applyFill="1" applyBorder="1" applyAlignment="1">
      <alignment horizontal="left"/>
    </xf>
    <xf numFmtId="0" fontId="3" fillId="2" borderId="0" xfId="0" quotePrefix="1" applyFont="1" applyFill="1" applyBorder="1" applyAlignment="1">
      <alignment horizontal="center" vertical="top" wrapText="1"/>
    </xf>
    <xf numFmtId="0" fontId="3" fillId="2" borderId="0" xfId="0" applyFont="1" applyFill="1" applyBorder="1" applyAlignment="1">
      <alignment horizontal="center" wrapText="1"/>
    </xf>
    <xf numFmtId="0" fontId="5" fillId="0" borderId="0" xfId="0" applyFont="1"/>
    <xf numFmtId="49" fontId="2" fillId="0" borderId="0" xfId="0" applyNumberFormat="1" applyFont="1" applyFill="1" applyBorder="1" applyAlignment="1">
      <alignment horizontal="right"/>
    </xf>
    <xf numFmtId="0" fontId="5" fillId="2" borderId="0" xfId="0" applyFont="1" applyFill="1"/>
    <xf numFmtId="0" fontId="3" fillId="2" borderId="0" xfId="0" applyFont="1" applyFill="1" applyBorder="1" applyAlignment="1">
      <alignment horizontal="center" vertical="top" wrapText="1"/>
    </xf>
    <xf numFmtId="0" fontId="3" fillId="2" borderId="1"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2" borderId="1" xfId="0" quotePrefix="1" applyFont="1" applyFill="1" applyBorder="1" applyAlignment="1">
      <alignment horizontal="center" vertical="top" wrapText="1"/>
    </xf>
    <xf numFmtId="0" fontId="3" fillId="2" borderId="2" xfId="0" quotePrefix="1"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quotePrefix="1" applyFont="1" applyFill="1" applyBorder="1" applyAlignment="1">
      <alignment horizontal="center" vertical="top" wrapText="1"/>
    </xf>
    <xf numFmtId="0" fontId="3" fillId="2" borderId="5" xfId="0" quotePrefix="1"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4" xfId="0" applyFont="1" applyFill="1" applyBorder="1" applyAlignment="1">
      <alignment horizontal="center"/>
    </xf>
    <xf numFmtId="0" fontId="3" fillId="2" borderId="5" xfId="0" applyFont="1" applyFill="1" applyBorder="1" applyAlignment="1">
      <alignment horizontal="center" wrapText="1"/>
    </xf>
    <xf numFmtId="0" fontId="4" fillId="2" borderId="4" xfId="0" applyFont="1" applyFill="1" applyBorder="1" applyAlignment="1">
      <alignment horizontal="left"/>
    </xf>
    <xf numFmtId="49" fontId="4" fillId="2" borderId="5" xfId="2" applyNumberFormat="1" applyFont="1" applyFill="1" applyBorder="1" applyAlignment="1">
      <alignment horizontal="right"/>
    </xf>
    <xf numFmtId="0" fontId="4" fillId="2" borderId="4" xfId="0" applyFont="1" applyFill="1" applyBorder="1" applyAlignment="1">
      <alignment horizontal="left" vertical="center"/>
    </xf>
    <xf numFmtId="49" fontId="4" fillId="2" borderId="5" xfId="2" applyNumberFormat="1" applyFont="1" applyFill="1" applyBorder="1" applyAlignment="1">
      <alignment horizontal="right" vertical="center"/>
    </xf>
    <xf numFmtId="0" fontId="4" fillId="2" borderId="4" xfId="0" applyFont="1" applyFill="1" applyBorder="1" applyAlignment="1">
      <alignment horizontal="left" wrapText="1"/>
    </xf>
    <xf numFmtId="0" fontId="4" fillId="2" borderId="4" xfId="0" applyFont="1" applyFill="1" applyBorder="1" applyAlignment="1">
      <alignment horizontal="left" vertical="justify"/>
    </xf>
    <xf numFmtId="49" fontId="4" fillId="2" borderId="5" xfId="2" applyNumberFormat="1" applyFont="1" applyFill="1" applyBorder="1" applyAlignment="1">
      <alignment horizontal="right" vertical="justify"/>
    </xf>
    <xf numFmtId="44" fontId="4" fillId="2" borderId="4" xfId="0" applyNumberFormat="1" applyFont="1" applyFill="1" applyBorder="1" applyAlignment="1">
      <alignment horizontal="left"/>
    </xf>
    <xf numFmtId="49" fontId="4" fillId="2" borderId="5" xfId="1" applyNumberFormat="1" applyFont="1" applyFill="1" applyBorder="1" applyAlignment="1">
      <alignment horizontal="right"/>
    </xf>
    <xf numFmtId="49" fontId="4" fillId="2" borderId="5" xfId="0" applyNumberFormat="1" applyFont="1" applyFill="1" applyBorder="1" applyAlignment="1">
      <alignment horizontal="right"/>
    </xf>
    <xf numFmtId="49" fontId="4" fillId="2" borderId="5" xfId="0" applyNumberFormat="1" applyFont="1" applyFill="1" applyBorder="1" applyAlignment="1">
      <alignment horizontal="right" vertical="center"/>
    </xf>
    <xf numFmtId="0" fontId="4" fillId="2" borderId="4" xfId="0" applyFont="1" applyFill="1" applyBorder="1" applyAlignment="1">
      <alignment horizontal="left" vertical="center" wrapText="1"/>
    </xf>
    <xf numFmtId="15" fontId="4" fillId="2" borderId="4" xfId="0" applyNumberFormat="1" applyFont="1" applyFill="1" applyBorder="1" applyAlignment="1">
      <alignment horizontal="left"/>
    </xf>
    <xf numFmtId="49" fontId="4" fillId="2" borderId="5" xfId="0" applyNumberFormat="1" applyFont="1" applyFill="1" applyBorder="1" applyAlignment="1">
      <alignment horizontal="right" vertical="center" wrapText="1"/>
    </xf>
    <xf numFmtId="49" fontId="2" fillId="2" borderId="5" xfId="0" applyNumberFormat="1" applyFont="1" applyFill="1" applyBorder="1" applyAlignment="1">
      <alignment horizontal="right"/>
    </xf>
    <xf numFmtId="49" fontId="2" fillId="2" borderId="5" xfId="2" applyNumberFormat="1" applyFont="1" applyFill="1" applyBorder="1" applyAlignment="1">
      <alignment horizontal="right"/>
    </xf>
    <xf numFmtId="0" fontId="2" fillId="2" borderId="4" xfId="0" applyFont="1" applyFill="1" applyBorder="1" applyAlignment="1">
      <alignment horizontal="left"/>
    </xf>
    <xf numFmtId="0" fontId="4" fillId="2" borderId="6" xfId="0" applyFont="1" applyFill="1" applyBorder="1" applyAlignment="1">
      <alignment horizontal="left"/>
    </xf>
    <xf numFmtId="0" fontId="2" fillId="2" borderId="7" xfId="0" applyFont="1" applyFill="1" applyBorder="1" applyAlignment="1">
      <alignment horizontal="left"/>
    </xf>
    <xf numFmtId="49" fontId="2" fillId="2" borderId="8" xfId="2" applyNumberFormat="1" applyFont="1" applyFill="1" applyBorder="1" applyAlignment="1">
      <alignment horizontal="right"/>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59"/>
  <sheetViews>
    <sheetView workbookViewId="0">
      <selection activeCell="A46" sqref="A46"/>
    </sheetView>
  </sheetViews>
  <sheetFormatPr baseColWidth="10" defaultRowHeight="15" x14ac:dyDescent="0.25"/>
  <cols>
    <col min="4" max="4" width="11.42578125" customWidth="1"/>
  </cols>
  <sheetData>
    <row r="1" spans="1:2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25">
      <c r="A2">
        <v>1</v>
      </c>
      <c r="B2" t="s">
        <v>21</v>
      </c>
      <c r="C2" s="1">
        <v>43819</v>
      </c>
      <c r="D2" t="s">
        <v>22</v>
      </c>
      <c r="I2">
        <v>0</v>
      </c>
      <c r="J2" t="s">
        <v>23</v>
      </c>
      <c r="K2">
        <v>0</v>
      </c>
      <c r="L2" t="s">
        <v>23</v>
      </c>
      <c r="M2" t="s">
        <v>24</v>
      </c>
      <c r="N2" t="s">
        <v>25</v>
      </c>
      <c r="O2" t="s">
        <v>26</v>
      </c>
      <c r="P2" t="s">
        <v>27</v>
      </c>
      <c r="R2">
        <v>0</v>
      </c>
      <c r="S2">
        <v>0</v>
      </c>
      <c r="T2">
        <v>0</v>
      </c>
      <c r="U2" t="s">
        <v>28</v>
      </c>
    </row>
    <row r="3" spans="1:21" x14ac:dyDescent="0.25">
      <c r="A3">
        <v>2</v>
      </c>
      <c r="B3" t="s">
        <v>29</v>
      </c>
      <c r="C3" s="1">
        <v>43819</v>
      </c>
      <c r="D3" t="s">
        <v>30</v>
      </c>
      <c r="I3">
        <v>0</v>
      </c>
      <c r="J3" t="s">
        <v>23</v>
      </c>
      <c r="K3">
        <v>0</v>
      </c>
      <c r="L3" t="s">
        <v>23</v>
      </c>
      <c r="M3" t="s">
        <v>31</v>
      </c>
      <c r="N3" t="s">
        <v>32</v>
      </c>
      <c r="O3" t="s">
        <v>33</v>
      </c>
      <c r="P3" s="1">
        <v>43819</v>
      </c>
      <c r="R3">
        <v>0</v>
      </c>
      <c r="S3">
        <v>0</v>
      </c>
      <c r="T3">
        <v>0</v>
      </c>
      <c r="U3" t="s">
        <v>28</v>
      </c>
    </row>
    <row r="4" spans="1:21" x14ac:dyDescent="0.25">
      <c r="A4">
        <v>3</v>
      </c>
      <c r="B4" t="s">
        <v>34</v>
      </c>
      <c r="C4" s="1">
        <v>43819</v>
      </c>
      <c r="D4" t="s">
        <v>35</v>
      </c>
      <c r="I4">
        <v>0</v>
      </c>
      <c r="J4" t="s">
        <v>23</v>
      </c>
      <c r="K4">
        <v>0</v>
      </c>
      <c r="L4" t="s">
        <v>23</v>
      </c>
      <c r="M4" t="s">
        <v>36</v>
      </c>
      <c r="N4" t="s">
        <v>37</v>
      </c>
      <c r="O4" t="s">
        <v>38</v>
      </c>
      <c r="P4" t="s">
        <v>27</v>
      </c>
      <c r="R4">
        <v>0</v>
      </c>
      <c r="S4">
        <v>0</v>
      </c>
      <c r="T4">
        <v>0</v>
      </c>
      <c r="U4" t="s">
        <v>28</v>
      </c>
    </row>
    <row r="5" spans="1:21" x14ac:dyDescent="0.25">
      <c r="A5">
        <v>4</v>
      </c>
      <c r="B5" t="s">
        <v>39</v>
      </c>
      <c r="C5" s="1">
        <v>43819</v>
      </c>
      <c r="D5" t="s">
        <v>40</v>
      </c>
      <c r="I5">
        <v>0</v>
      </c>
      <c r="J5" t="s">
        <v>23</v>
      </c>
      <c r="K5">
        <v>0</v>
      </c>
      <c r="L5" t="s">
        <v>23</v>
      </c>
      <c r="M5" t="s">
        <v>41</v>
      </c>
      <c r="N5" t="s">
        <v>42</v>
      </c>
      <c r="O5" t="s">
        <v>43</v>
      </c>
      <c r="P5" t="s">
        <v>27</v>
      </c>
      <c r="R5">
        <v>0</v>
      </c>
      <c r="S5">
        <v>0</v>
      </c>
      <c r="T5">
        <v>0</v>
      </c>
      <c r="U5" t="s">
        <v>28</v>
      </c>
    </row>
    <row r="6" spans="1:21" x14ac:dyDescent="0.25">
      <c r="A6">
        <v>5</v>
      </c>
      <c r="B6" t="s">
        <v>44</v>
      </c>
      <c r="C6" s="1">
        <v>43819</v>
      </c>
      <c r="D6" t="s">
        <v>45</v>
      </c>
      <c r="I6">
        <v>0</v>
      </c>
      <c r="J6" t="s">
        <v>23</v>
      </c>
      <c r="K6">
        <v>0</v>
      </c>
      <c r="L6" t="s">
        <v>23</v>
      </c>
      <c r="M6" t="s">
        <v>46</v>
      </c>
      <c r="N6" t="s">
        <v>45</v>
      </c>
      <c r="O6" t="s">
        <v>47</v>
      </c>
      <c r="P6" t="s">
        <v>27</v>
      </c>
      <c r="R6">
        <v>0</v>
      </c>
      <c r="S6">
        <v>0</v>
      </c>
      <c r="T6">
        <v>0</v>
      </c>
      <c r="U6" t="s">
        <v>28</v>
      </c>
    </row>
    <row r="7" spans="1:21" x14ac:dyDescent="0.25">
      <c r="A7">
        <v>6</v>
      </c>
      <c r="B7" t="s">
        <v>48</v>
      </c>
      <c r="C7" s="1">
        <v>43819</v>
      </c>
      <c r="D7" t="s">
        <v>49</v>
      </c>
      <c r="I7">
        <v>0</v>
      </c>
      <c r="J7" t="s">
        <v>23</v>
      </c>
      <c r="K7">
        <v>0</v>
      </c>
      <c r="L7" t="s">
        <v>23</v>
      </c>
      <c r="M7" t="s">
        <v>50</v>
      </c>
      <c r="N7" t="s">
        <v>51</v>
      </c>
      <c r="O7" t="s">
        <v>52</v>
      </c>
      <c r="P7" s="1">
        <v>43819</v>
      </c>
      <c r="Q7" t="s">
        <v>53</v>
      </c>
      <c r="R7" s="2">
        <v>114825.19</v>
      </c>
      <c r="S7">
        <v>3</v>
      </c>
      <c r="T7">
        <v>0</v>
      </c>
      <c r="U7" t="s">
        <v>28</v>
      </c>
    </row>
    <row r="8" spans="1:21" x14ac:dyDescent="0.25">
      <c r="A8">
        <v>7</v>
      </c>
      <c r="B8" t="s">
        <v>54</v>
      </c>
      <c r="C8" s="1">
        <v>44089</v>
      </c>
      <c r="D8" t="s">
        <v>55</v>
      </c>
      <c r="E8" t="s">
        <v>56</v>
      </c>
      <c r="F8" t="s">
        <v>57</v>
      </c>
      <c r="I8" t="s">
        <v>58</v>
      </c>
      <c r="J8" t="s">
        <v>59</v>
      </c>
      <c r="K8">
        <v>7</v>
      </c>
      <c r="L8" t="s">
        <v>60</v>
      </c>
      <c r="M8" t="s">
        <v>50</v>
      </c>
      <c r="N8" t="s">
        <v>51</v>
      </c>
      <c r="O8" t="s">
        <v>52</v>
      </c>
      <c r="P8" s="1">
        <v>44089</v>
      </c>
      <c r="Q8" t="s">
        <v>53</v>
      </c>
      <c r="R8" s="2">
        <v>48714.2</v>
      </c>
      <c r="S8">
        <v>3</v>
      </c>
      <c r="T8">
        <v>0</v>
      </c>
      <c r="U8" t="s">
        <v>28</v>
      </c>
    </row>
    <row r="9" spans="1:21" x14ac:dyDescent="0.25">
      <c r="A9">
        <v>8</v>
      </c>
      <c r="B9" t="s">
        <v>61</v>
      </c>
      <c r="C9" s="1">
        <v>44095</v>
      </c>
      <c r="D9" t="s">
        <v>62</v>
      </c>
      <c r="E9" t="s">
        <v>63</v>
      </c>
      <c r="F9" t="s">
        <v>64</v>
      </c>
      <c r="I9" t="s">
        <v>58</v>
      </c>
      <c r="J9" t="s">
        <v>59</v>
      </c>
      <c r="K9">
        <v>7</v>
      </c>
      <c r="L9" t="s">
        <v>60</v>
      </c>
      <c r="M9" t="s">
        <v>65</v>
      </c>
      <c r="N9" t="s">
        <v>66</v>
      </c>
      <c r="O9" t="s">
        <v>67</v>
      </c>
      <c r="P9" s="1">
        <v>44095</v>
      </c>
      <c r="Q9" t="s">
        <v>53</v>
      </c>
      <c r="R9" s="2">
        <v>2505.6</v>
      </c>
      <c r="S9">
        <v>3</v>
      </c>
      <c r="T9">
        <v>0</v>
      </c>
      <c r="U9" t="s">
        <v>28</v>
      </c>
    </row>
    <row r="10" spans="1:21" x14ac:dyDescent="0.25">
      <c r="A10">
        <v>9</v>
      </c>
      <c r="B10" t="s">
        <v>68</v>
      </c>
      <c r="C10" s="1">
        <v>44110</v>
      </c>
      <c r="D10" t="s">
        <v>69</v>
      </c>
      <c r="E10" t="s">
        <v>70</v>
      </c>
      <c r="I10" t="s">
        <v>71</v>
      </c>
      <c r="J10" t="s">
        <v>72</v>
      </c>
      <c r="K10">
        <v>3</v>
      </c>
      <c r="L10" t="s">
        <v>73</v>
      </c>
      <c r="M10" t="s">
        <v>74</v>
      </c>
      <c r="N10" t="s">
        <v>75</v>
      </c>
      <c r="O10" t="s">
        <v>76</v>
      </c>
      <c r="P10" s="1">
        <v>44109</v>
      </c>
      <c r="Q10" t="s">
        <v>53</v>
      </c>
      <c r="R10" s="2">
        <v>4267.0600000000004</v>
      </c>
      <c r="S10">
        <v>10</v>
      </c>
      <c r="T10">
        <v>0</v>
      </c>
      <c r="U10" t="s">
        <v>28</v>
      </c>
    </row>
    <row r="11" spans="1:21" x14ac:dyDescent="0.25">
      <c r="A11">
        <v>10</v>
      </c>
      <c r="B11" t="s">
        <v>77</v>
      </c>
      <c r="C11" s="1">
        <v>44160</v>
      </c>
      <c r="D11" t="s">
        <v>78</v>
      </c>
      <c r="E11" t="s">
        <v>79</v>
      </c>
      <c r="F11" t="s">
        <v>80</v>
      </c>
      <c r="I11" t="s">
        <v>81</v>
      </c>
      <c r="J11" t="s">
        <v>82</v>
      </c>
      <c r="K11">
        <v>9</v>
      </c>
      <c r="L11" t="s">
        <v>83</v>
      </c>
      <c r="M11" t="s">
        <v>65</v>
      </c>
      <c r="N11" t="s">
        <v>66</v>
      </c>
      <c r="O11" t="s">
        <v>67</v>
      </c>
      <c r="P11" s="1">
        <v>44160</v>
      </c>
      <c r="Q11" t="s">
        <v>53</v>
      </c>
      <c r="R11" s="2">
        <v>40263.599999999999</v>
      </c>
      <c r="S11">
        <v>3</v>
      </c>
      <c r="T11">
        <v>0</v>
      </c>
      <c r="U11" t="s">
        <v>28</v>
      </c>
    </row>
    <row r="12" spans="1:21" x14ac:dyDescent="0.25">
      <c r="A12">
        <v>11</v>
      </c>
      <c r="B12" t="s">
        <v>84</v>
      </c>
      <c r="C12" s="1">
        <v>44160</v>
      </c>
      <c r="D12" t="s">
        <v>78</v>
      </c>
      <c r="E12" t="s">
        <v>79</v>
      </c>
      <c r="F12" t="s">
        <v>80</v>
      </c>
      <c r="I12" t="s">
        <v>85</v>
      </c>
      <c r="J12" t="s">
        <v>86</v>
      </c>
      <c r="K12">
        <v>2</v>
      </c>
      <c r="L12" t="s">
        <v>87</v>
      </c>
      <c r="M12" t="s">
        <v>65</v>
      </c>
      <c r="N12" t="s">
        <v>66</v>
      </c>
      <c r="O12" t="s">
        <v>67</v>
      </c>
      <c r="P12" s="1">
        <v>44160</v>
      </c>
      <c r="Q12" t="s">
        <v>53</v>
      </c>
      <c r="R12" s="2">
        <v>40263.599999999999</v>
      </c>
      <c r="S12">
        <v>3</v>
      </c>
      <c r="T12">
        <v>0</v>
      </c>
      <c r="U12" t="s">
        <v>28</v>
      </c>
    </row>
    <row r="13" spans="1:21" x14ac:dyDescent="0.25">
      <c r="A13">
        <v>12</v>
      </c>
      <c r="B13" t="s">
        <v>88</v>
      </c>
      <c r="C13" s="1">
        <v>44160</v>
      </c>
      <c r="D13" t="s">
        <v>78</v>
      </c>
      <c r="E13" t="s">
        <v>79</v>
      </c>
      <c r="F13" t="s">
        <v>80</v>
      </c>
      <c r="I13" t="s">
        <v>89</v>
      </c>
      <c r="J13" t="s">
        <v>90</v>
      </c>
      <c r="K13">
        <v>36</v>
      </c>
      <c r="L13" t="s">
        <v>91</v>
      </c>
      <c r="M13" t="s">
        <v>65</v>
      </c>
      <c r="N13" t="s">
        <v>66</v>
      </c>
      <c r="O13" t="s">
        <v>67</v>
      </c>
      <c r="P13" s="1">
        <v>44160</v>
      </c>
      <c r="Q13" t="s">
        <v>53</v>
      </c>
      <c r="R13" s="2">
        <v>20131.8</v>
      </c>
      <c r="S13">
        <v>3</v>
      </c>
      <c r="T13">
        <v>0</v>
      </c>
      <c r="U13" t="s">
        <v>28</v>
      </c>
    </row>
    <row r="14" spans="1:21" x14ac:dyDescent="0.25">
      <c r="A14">
        <v>13</v>
      </c>
      <c r="B14" t="s">
        <v>92</v>
      </c>
      <c r="C14" s="1">
        <v>44160</v>
      </c>
      <c r="D14" t="s">
        <v>78</v>
      </c>
      <c r="E14" t="s">
        <v>79</v>
      </c>
      <c r="F14" t="s">
        <v>80</v>
      </c>
      <c r="I14" t="s">
        <v>93</v>
      </c>
      <c r="J14" t="s">
        <v>94</v>
      </c>
      <c r="K14">
        <v>18</v>
      </c>
      <c r="L14" t="s">
        <v>95</v>
      </c>
      <c r="M14" t="s">
        <v>65</v>
      </c>
      <c r="N14" t="s">
        <v>66</v>
      </c>
      <c r="O14" t="s">
        <v>67</v>
      </c>
      <c r="P14" s="1">
        <v>44160</v>
      </c>
      <c r="Q14" t="s">
        <v>53</v>
      </c>
      <c r="R14" s="2">
        <v>40263.599999999999</v>
      </c>
      <c r="S14">
        <v>3</v>
      </c>
      <c r="T14">
        <v>0</v>
      </c>
      <c r="U14" t="s">
        <v>28</v>
      </c>
    </row>
    <row r="15" spans="1:21" x14ac:dyDescent="0.25">
      <c r="A15">
        <v>14</v>
      </c>
      <c r="B15" t="s">
        <v>96</v>
      </c>
      <c r="C15" s="1">
        <v>44165</v>
      </c>
      <c r="D15" t="s">
        <v>97</v>
      </c>
      <c r="E15" t="s">
        <v>98</v>
      </c>
      <c r="I15" t="s">
        <v>99</v>
      </c>
      <c r="J15" t="s">
        <v>100</v>
      </c>
      <c r="K15">
        <v>8</v>
      </c>
      <c r="L15" t="s">
        <v>101</v>
      </c>
      <c r="M15" t="s">
        <v>102</v>
      </c>
      <c r="N15" t="s">
        <v>103</v>
      </c>
      <c r="O15" t="s">
        <v>104</v>
      </c>
      <c r="P15" s="1">
        <v>44165</v>
      </c>
      <c r="Q15" t="s">
        <v>53</v>
      </c>
      <c r="R15" s="2">
        <v>13210.08</v>
      </c>
      <c r="S15">
        <v>10</v>
      </c>
      <c r="T15">
        <v>0</v>
      </c>
      <c r="U15" t="s">
        <v>28</v>
      </c>
    </row>
    <row r="16" spans="1:21" x14ac:dyDescent="0.25">
      <c r="A16">
        <v>15</v>
      </c>
      <c r="B16" t="s">
        <v>105</v>
      </c>
      <c r="C16" s="1">
        <v>44173</v>
      </c>
      <c r="D16" t="s">
        <v>106</v>
      </c>
      <c r="E16" t="s">
        <v>107</v>
      </c>
      <c r="F16" t="s">
        <v>108</v>
      </c>
      <c r="G16" t="s">
        <v>109</v>
      </c>
      <c r="I16" t="s">
        <v>58</v>
      </c>
      <c r="J16" t="s">
        <v>59</v>
      </c>
      <c r="K16">
        <v>7</v>
      </c>
      <c r="L16" t="s">
        <v>60</v>
      </c>
      <c r="M16" t="s">
        <v>65</v>
      </c>
      <c r="N16" t="s">
        <v>66</v>
      </c>
      <c r="O16" t="s">
        <v>67</v>
      </c>
      <c r="P16" s="1">
        <v>44160</v>
      </c>
      <c r="Q16" t="s">
        <v>53</v>
      </c>
      <c r="R16" s="2">
        <v>192676</v>
      </c>
      <c r="S16">
        <v>3</v>
      </c>
      <c r="T16">
        <v>0</v>
      </c>
      <c r="U16" t="s">
        <v>28</v>
      </c>
    </row>
    <row r="17" spans="1:21" x14ac:dyDescent="0.25">
      <c r="A17">
        <v>19</v>
      </c>
      <c r="B17" t="s">
        <v>110</v>
      </c>
      <c r="C17" s="1">
        <v>44177</v>
      </c>
      <c r="D17" t="s">
        <v>111</v>
      </c>
      <c r="I17" t="s">
        <v>112</v>
      </c>
      <c r="J17" t="s">
        <v>113</v>
      </c>
      <c r="K17">
        <v>19</v>
      </c>
      <c r="L17" t="s">
        <v>114</v>
      </c>
      <c r="M17" t="s">
        <v>41</v>
      </c>
      <c r="N17" t="s">
        <v>42</v>
      </c>
      <c r="O17" t="s">
        <v>43</v>
      </c>
      <c r="P17" s="1">
        <v>44177</v>
      </c>
      <c r="Q17" t="s">
        <v>53</v>
      </c>
      <c r="R17" s="2">
        <v>6343.92</v>
      </c>
      <c r="S17">
        <v>10</v>
      </c>
      <c r="T17">
        <v>0</v>
      </c>
      <c r="U17" t="s">
        <v>28</v>
      </c>
    </row>
    <row r="18" spans="1:21" x14ac:dyDescent="0.25">
      <c r="A18">
        <v>20</v>
      </c>
      <c r="B18" t="s">
        <v>115</v>
      </c>
      <c r="C18" s="1">
        <v>44182</v>
      </c>
      <c r="D18" t="s">
        <v>116</v>
      </c>
      <c r="I18" t="s">
        <v>89</v>
      </c>
      <c r="J18" t="s">
        <v>90</v>
      </c>
      <c r="K18">
        <v>36</v>
      </c>
      <c r="L18" t="s">
        <v>91</v>
      </c>
      <c r="M18" t="s">
        <v>74</v>
      </c>
      <c r="N18" t="s">
        <v>75</v>
      </c>
      <c r="O18" t="s">
        <v>76</v>
      </c>
      <c r="P18" s="1">
        <v>44182</v>
      </c>
      <c r="Q18" t="s">
        <v>53</v>
      </c>
      <c r="R18" s="2">
        <v>10920.04</v>
      </c>
      <c r="S18">
        <v>10</v>
      </c>
      <c r="T18">
        <v>0</v>
      </c>
      <c r="U18" t="s">
        <v>28</v>
      </c>
    </row>
    <row r="19" spans="1:21" x14ac:dyDescent="0.25">
      <c r="A19">
        <v>21</v>
      </c>
      <c r="B19" t="s">
        <v>117</v>
      </c>
      <c r="C19" s="1">
        <v>44196</v>
      </c>
      <c r="D19" t="s">
        <v>118</v>
      </c>
      <c r="E19" t="s">
        <v>119</v>
      </c>
      <c r="F19" t="s">
        <v>120</v>
      </c>
      <c r="I19" t="s">
        <v>71</v>
      </c>
      <c r="J19" t="s">
        <v>72</v>
      </c>
      <c r="K19">
        <v>3</v>
      </c>
      <c r="L19" t="s">
        <v>73</v>
      </c>
      <c r="M19" t="s">
        <v>50</v>
      </c>
      <c r="N19" t="s">
        <v>51</v>
      </c>
      <c r="O19" t="s">
        <v>52</v>
      </c>
      <c r="P19" s="1">
        <v>44176</v>
      </c>
      <c r="Q19" t="s">
        <v>53</v>
      </c>
      <c r="R19" s="2">
        <v>106140</v>
      </c>
      <c r="S19">
        <v>3</v>
      </c>
      <c r="T19">
        <v>0</v>
      </c>
      <c r="U19" t="s">
        <v>28</v>
      </c>
    </row>
    <row r="20" spans="1:21" x14ac:dyDescent="0.25">
      <c r="A20">
        <v>22</v>
      </c>
      <c r="B20" t="s">
        <v>121</v>
      </c>
      <c r="C20" s="1">
        <v>44195</v>
      </c>
      <c r="D20" t="s">
        <v>122</v>
      </c>
      <c r="I20" t="s">
        <v>58</v>
      </c>
      <c r="J20" t="s">
        <v>59</v>
      </c>
      <c r="K20">
        <v>7</v>
      </c>
      <c r="L20" t="s">
        <v>60</v>
      </c>
      <c r="M20" t="s">
        <v>65</v>
      </c>
      <c r="N20" t="s">
        <v>66</v>
      </c>
      <c r="O20" t="s">
        <v>67</v>
      </c>
      <c r="P20" s="1">
        <v>44195</v>
      </c>
      <c r="Q20" t="s">
        <v>53</v>
      </c>
      <c r="R20" s="2">
        <v>104365.2</v>
      </c>
      <c r="S20">
        <v>3</v>
      </c>
      <c r="T20">
        <v>0</v>
      </c>
      <c r="U20" t="s">
        <v>28</v>
      </c>
    </row>
    <row r="21" spans="1:21" x14ac:dyDescent="0.25">
      <c r="A21">
        <v>23</v>
      </c>
      <c r="B21" t="s">
        <v>123</v>
      </c>
      <c r="C21" s="1">
        <v>44364</v>
      </c>
      <c r="D21" t="s">
        <v>124</v>
      </c>
      <c r="H21" t="s">
        <v>125</v>
      </c>
      <c r="I21" t="s">
        <v>58</v>
      </c>
      <c r="J21" t="s">
        <v>59</v>
      </c>
      <c r="K21">
        <v>7</v>
      </c>
      <c r="L21" t="s">
        <v>60</v>
      </c>
      <c r="M21" t="s">
        <v>50</v>
      </c>
      <c r="N21" t="s">
        <v>51</v>
      </c>
      <c r="O21" t="s">
        <v>52</v>
      </c>
      <c r="P21" s="1">
        <v>44358</v>
      </c>
      <c r="Q21" t="s">
        <v>53</v>
      </c>
      <c r="R21" s="2">
        <v>100740.2</v>
      </c>
      <c r="S21">
        <v>3</v>
      </c>
      <c r="T21">
        <v>0</v>
      </c>
      <c r="U21" t="s">
        <v>28</v>
      </c>
    </row>
    <row r="22" spans="1:21" x14ac:dyDescent="0.25">
      <c r="A22">
        <v>24</v>
      </c>
      <c r="B22" t="s">
        <v>126</v>
      </c>
      <c r="C22" s="1">
        <v>44364</v>
      </c>
      <c r="D22" t="s">
        <v>127</v>
      </c>
      <c r="H22" t="s">
        <v>128</v>
      </c>
      <c r="I22" t="s">
        <v>58</v>
      </c>
      <c r="J22" t="s">
        <v>59</v>
      </c>
      <c r="K22">
        <v>7</v>
      </c>
      <c r="L22" t="s">
        <v>60</v>
      </c>
      <c r="M22" t="s">
        <v>50</v>
      </c>
      <c r="N22" t="s">
        <v>51</v>
      </c>
      <c r="O22" t="s">
        <v>52</v>
      </c>
      <c r="P22" s="1">
        <v>44364</v>
      </c>
      <c r="Q22" t="s">
        <v>53</v>
      </c>
      <c r="R22" s="2">
        <v>7656</v>
      </c>
      <c r="S22">
        <v>3</v>
      </c>
      <c r="T22">
        <v>0</v>
      </c>
      <c r="U22" t="s">
        <v>28</v>
      </c>
    </row>
    <row r="23" spans="1:21" x14ac:dyDescent="0.25">
      <c r="A23">
        <v>25</v>
      </c>
      <c r="B23" t="s">
        <v>129</v>
      </c>
      <c r="C23" s="1">
        <v>44375</v>
      </c>
      <c r="D23" t="s">
        <v>130</v>
      </c>
      <c r="H23" t="s">
        <v>131</v>
      </c>
      <c r="I23" t="s">
        <v>132</v>
      </c>
      <c r="J23" t="s">
        <v>133</v>
      </c>
      <c r="K23">
        <v>22</v>
      </c>
      <c r="L23" t="s">
        <v>134</v>
      </c>
      <c r="M23" t="s">
        <v>65</v>
      </c>
      <c r="N23" t="s">
        <v>66</v>
      </c>
      <c r="O23" t="s">
        <v>67</v>
      </c>
      <c r="P23" s="1">
        <v>44375</v>
      </c>
      <c r="Q23" t="s">
        <v>53</v>
      </c>
      <c r="R23" s="2">
        <v>149623.5</v>
      </c>
      <c r="S23">
        <v>3</v>
      </c>
      <c r="T23">
        <v>0</v>
      </c>
      <c r="U23" t="s">
        <v>28</v>
      </c>
    </row>
    <row r="24" spans="1:21" x14ac:dyDescent="0.25">
      <c r="A24">
        <v>26</v>
      </c>
      <c r="B24" t="s">
        <v>135</v>
      </c>
      <c r="C24" s="1">
        <v>44466</v>
      </c>
      <c r="D24" t="s">
        <v>136</v>
      </c>
      <c r="E24" t="s">
        <v>137</v>
      </c>
      <c r="H24" t="s">
        <v>138</v>
      </c>
      <c r="I24" t="s">
        <v>58</v>
      </c>
      <c r="J24" t="s">
        <v>59</v>
      </c>
      <c r="K24">
        <v>7</v>
      </c>
      <c r="L24" t="s">
        <v>60</v>
      </c>
      <c r="M24" t="s">
        <v>50</v>
      </c>
      <c r="N24" t="s">
        <v>51</v>
      </c>
      <c r="O24" t="s">
        <v>52</v>
      </c>
      <c r="P24" s="1">
        <v>44466</v>
      </c>
      <c r="Q24" t="s">
        <v>53</v>
      </c>
      <c r="R24" s="2">
        <v>33119.760000000002</v>
      </c>
      <c r="S24">
        <v>3</v>
      </c>
      <c r="T24">
        <v>0</v>
      </c>
      <c r="U24" t="s">
        <v>28</v>
      </c>
    </row>
    <row r="25" spans="1:21" x14ac:dyDescent="0.25">
      <c r="A25">
        <v>27</v>
      </c>
      <c r="B25" t="s">
        <v>139</v>
      </c>
      <c r="C25" s="1">
        <v>44480</v>
      </c>
      <c r="D25" t="s">
        <v>140</v>
      </c>
      <c r="H25" t="s">
        <v>141</v>
      </c>
      <c r="I25" t="s">
        <v>58</v>
      </c>
      <c r="J25" t="s">
        <v>59</v>
      </c>
      <c r="K25">
        <v>7</v>
      </c>
      <c r="L25" t="s">
        <v>60</v>
      </c>
      <c r="M25" t="s">
        <v>50</v>
      </c>
      <c r="N25" t="s">
        <v>51</v>
      </c>
      <c r="O25" t="s">
        <v>52</v>
      </c>
      <c r="P25" s="1">
        <v>44434</v>
      </c>
      <c r="Q25" t="s">
        <v>53</v>
      </c>
      <c r="R25" s="2">
        <v>44500</v>
      </c>
      <c r="S25">
        <v>3</v>
      </c>
      <c r="T25">
        <v>0</v>
      </c>
      <c r="U25" t="s">
        <v>28</v>
      </c>
    </row>
    <row r="26" spans="1:21" x14ac:dyDescent="0.25">
      <c r="A26">
        <v>28</v>
      </c>
      <c r="B26" t="s">
        <v>142</v>
      </c>
      <c r="C26" s="1">
        <v>44540</v>
      </c>
      <c r="D26" t="s">
        <v>143</v>
      </c>
      <c r="E26" t="s">
        <v>144</v>
      </c>
      <c r="F26" t="s">
        <v>145</v>
      </c>
      <c r="H26" t="s">
        <v>146</v>
      </c>
      <c r="I26" t="s">
        <v>147</v>
      </c>
      <c r="J26" t="s">
        <v>148</v>
      </c>
      <c r="K26">
        <v>23</v>
      </c>
      <c r="L26" t="s">
        <v>149</v>
      </c>
      <c r="M26" t="s">
        <v>41</v>
      </c>
      <c r="N26" t="s">
        <v>42</v>
      </c>
      <c r="O26" t="s">
        <v>43</v>
      </c>
      <c r="P26" s="1">
        <v>44540</v>
      </c>
      <c r="Q26" t="s">
        <v>53</v>
      </c>
      <c r="R26" s="2">
        <v>20150.86</v>
      </c>
      <c r="S26">
        <v>10</v>
      </c>
      <c r="T26">
        <v>0</v>
      </c>
      <c r="U26" t="s">
        <v>28</v>
      </c>
    </row>
    <row r="27" spans="1:21" x14ac:dyDescent="0.25">
      <c r="A27">
        <v>29</v>
      </c>
      <c r="B27" t="s">
        <v>150</v>
      </c>
      <c r="C27" s="1">
        <v>44539</v>
      </c>
      <c r="D27" t="s">
        <v>151</v>
      </c>
      <c r="E27" t="s">
        <v>152</v>
      </c>
      <c r="G27" t="s">
        <v>153</v>
      </c>
      <c r="H27" t="s">
        <v>154</v>
      </c>
      <c r="I27" t="s">
        <v>155</v>
      </c>
      <c r="J27" t="s">
        <v>156</v>
      </c>
      <c r="K27">
        <v>14</v>
      </c>
      <c r="L27" t="s">
        <v>157</v>
      </c>
      <c r="M27" t="s">
        <v>65</v>
      </c>
      <c r="N27" t="s">
        <v>66</v>
      </c>
      <c r="O27" t="s">
        <v>67</v>
      </c>
      <c r="P27" s="1">
        <v>44539</v>
      </c>
      <c r="Q27" t="s">
        <v>53</v>
      </c>
      <c r="R27" s="2">
        <v>6438</v>
      </c>
      <c r="S27">
        <v>3</v>
      </c>
      <c r="T27">
        <v>0</v>
      </c>
      <c r="U27" t="s">
        <v>28</v>
      </c>
    </row>
    <row r="28" spans="1:21" x14ac:dyDescent="0.25">
      <c r="A28">
        <v>30</v>
      </c>
      <c r="B28" t="s">
        <v>158</v>
      </c>
      <c r="C28" s="1">
        <v>44551</v>
      </c>
      <c r="D28" t="s">
        <v>159</v>
      </c>
      <c r="E28" t="s">
        <v>160</v>
      </c>
      <c r="F28" t="s">
        <v>161</v>
      </c>
      <c r="G28" t="s">
        <v>162</v>
      </c>
      <c r="H28" t="s">
        <v>163</v>
      </c>
      <c r="I28" t="s">
        <v>93</v>
      </c>
      <c r="J28" t="s">
        <v>94</v>
      </c>
      <c r="K28">
        <v>18</v>
      </c>
      <c r="L28" t="s">
        <v>95</v>
      </c>
      <c r="M28" t="s">
        <v>65</v>
      </c>
      <c r="N28" t="s">
        <v>66</v>
      </c>
      <c r="O28" t="s">
        <v>67</v>
      </c>
      <c r="P28" s="1">
        <v>44551</v>
      </c>
      <c r="Q28" t="s">
        <v>53</v>
      </c>
      <c r="R28" s="2">
        <v>38152</v>
      </c>
      <c r="S28">
        <v>3</v>
      </c>
      <c r="T28">
        <v>0</v>
      </c>
      <c r="U28" t="s">
        <v>28</v>
      </c>
    </row>
    <row r="29" spans="1:21" x14ac:dyDescent="0.25">
      <c r="A29">
        <v>31</v>
      </c>
      <c r="B29" t="s">
        <v>164</v>
      </c>
      <c r="C29" s="1">
        <v>44559</v>
      </c>
      <c r="D29" t="s">
        <v>165</v>
      </c>
      <c r="E29" t="s">
        <v>166</v>
      </c>
      <c r="F29" t="s">
        <v>167</v>
      </c>
      <c r="H29" t="s">
        <v>168</v>
      </c>
      <c r="I29" t="s">
        <v>89</v>
      </c>
      <c r="J29" t="s">
        <v>90</v>
      </c>
      <c r="K29">
        <v>36</v>
      </c>
      <c r="L29" t="s">
        <v>91</v>
      </c>
      <c r="M29" t="s">
        <v>65</v>
      </c>
      <c r="N29" t="s">
        <v>66</v>
      </c>
      <c r="O29" t="s">
        <v>67</v>
      </c>
      <c r="P29" s="1">
        <v>44559</v>
      </c>
      <c r="Q29" t="s">
        <v>53</v>
      </c>
      <c r="R29" s="2">
        <v>20978.84</v>
      </c>
      <c r="S29">
        <v>3</v>
      </c>
      <c r="T29">
        <v>0</v>
      </c>
      <c r="U29" t="s">
        <v>28</v>
      </c>
    </row>
    <row r="30" spans="1:21" x14ac:dyDescent="0.25">
      <c r="A30">
        <v>32</v>
      </c>
      <c r="B30" t="s">
        <v>169</v>
      </c>
      <c r="C30" s="1">
        <v>44553</v>
      </c>
      <c r="D30" t="s">
        <v>170</v>
      </c>
      <c r="E30" t="s">
        <v>171</v>
      </c>
      <c r="H30" t="s">
        <v>172</v>
      </c>
      <c r="I30" t="s">
        <v>89</v>
      </c>
      <c r="J30" t="s">
        <v>90</v>
      </c>
      <c r="K30">
        <v>36</v>
      </c>
      <c r="L30" t="s">
        <v>91</v>
      </c>
      <c r="M30" t="s">
        <v>65</v>
      </c>
      <c r="N30" t="s">
        <v>66</v>
      </c>
      <c r="O30" t="s">
        <v>67</v>
      </c>
      <c r="P30" s="1">
        <v>44553</v>
      </c>
      <c r="Q30" t="s">
        <v>53</v>
      </c>
      <c r="R30" s="2">
        <v>44979</v>
      </c>
      <c r="S30">
        <v>3</v>
      </c>
      <c r="T30">
        <v>0</v>
      </c>
      <c r="U30" t="s">
        <v>28</v>
      </c>
    </row>
    <row r="31" spans="1:21" x14ac:dyDescent="0.25">
      <c r="A31">
        <v>33</v>
      </c>
      <c r="B31" t="s">
        <v>173</v>
      </c>
      <c r="C31" s="1">
        <v>44547</v>
      </c>
      <c r="D31" t="s">
        <v>174</v>
      </c>
      <c r="E31" t="s">
        <v>107</v>
      </c>
      <c r="F31" t="s">
        <v>175</v>
      </c>
      <c r="H31" t="s">
        <v>176</v>
      </c>
      <c r="I31" t="s">
        <v>58</v>
      </c>
      <c r="J31" t="s">
        <v>59</v>
      </c>
      <c r="K31">
        <v>7</v>
      </c>
      <c r="L31" t="s">
        <v>60</v>
      </c>
      <c r="M31" t="s">
        <v>65</v>
      </c>
      <c r="N31" t="s">
        <v>66</v>
      </c>
      <c r="O31" t="s">
        <v>67</v>
      </c>
      <c r="P31" s="1">
        <v>44547</v>
      </c>
      <c r="Q31" t="s">
        <v>53</v>
      </c>
      <c r="R31" s="2">
        <v>190715.6</v>
      </c>
      <c r="S31">
        <v>3</v>
      </c>
      <c r="T31">
        <v>0</v>
      </c>
      <c r="U31" t="s">
        <v>28</v>
      </c>
    </row>
    <row r="32" spans="1:21" x14ac:dyDescent="0.25">
      <c r="A32">
        <v>34</v>
      </c>
      <c r="B32" t="s">
        <v>177</v>
      </c>
      <c r="C32" s="1">
        <v>44547</v>
      </c>
      <c r="D32" t="s">
        <v>174</v>
      </c>
      <c r="F32" t="s">
        <v>178</v>
      </c>
      <c r="H32" t="s">
        <v>179</v>
      </c>
      <c r="I32" t="s">
        <v>132</v>
      </c>
      <c r="J32" t="s">
        <v>133</v>
      </c>
      <c r="K32">
        <v>22</v>
      </c>
      <c r="L32" t="s">
        <v>134</v>
      </c>
      <c r="M32" t="s">
        <v>65</v>
      </c>
      <c r="N32" t="s">
        <v>66</v>
      </c>
      <c r="O32" t="s">
        <v>67</v>
      </c>
      <c r="P32" s="1">
        <v>44547</v>
      </c>
      <c r="Q32" t="s">
        <v>53</v>
      </c>
      <c r="R32" s="2">
        <v>168200</v>
      </c>
      <c r="S32">
        <v>3</v>
      </c>
      <c r="T32">
        <v>0</v>
      </c>
      <c r="U32" t="s">
        <v>28</v>
      </c>
    </row>
    <row r="33" spans="1:21" x14ac:dyDescent="0.25">
      <c r="A33">
        <v>35</v>
      </c>
      <c r="B33" t="s">
        <v>180</v>
      </c>
      <c r="C33" s="1">
        <v>44550</v>
      </c>
      <c r="D33" t="s">
        <v>181</v>
      </c>
      <c r="E33" t="s">
        <v>182</v>
      </c>
      <c r="H33" t="s">
        <v>183</v>
      </c>
      <c r="I33" t="s">
        <v>112</v>
      </c>
      <c r="J33" t="s">
        <v>113</v>
      </c>
      <c r="K33">
        <v>19</v>
      </c>
      <c r="L33" t="s">
        <v>114</v>
      </c>
      <c r="M33" t="s">
        <v>41</v>
      </c>
      <c r="N33" t="s">
        <v>42</v>
      </c>
      <c r="O33" t="s">
        <v>43</v>
      </c>
      <c r="P33" s="1">
        <v>44550</v>
      </c>
      <c r="Q33" t="s">
        <v>53</v>
      </c>
      <c r="R33" s="2">
        <v>16240</v>
      </c>
      <c r="S33">
        <v>10</v>
      </c>
      <c r="T33">
        <v>0</v>
      </c>
      <c r="U33" t="s">
        <v>28</v>
      </c>
    </row>
    <row r="34" spans="1:21" x14ac:dyDescent="0.25">
      <c r="A34">
        <v>36</v>
      </c>
      <c r="B34" t="s">
        <v>184</v>
      </c>
      <c r="C34" s="1">
        <v>44550</v>
      </c>
      <c r="D34" t="s">
        <v>185</v>
      </c>
      <c r="H34" t="s">
        <v>186</v>
      </c>
      <c r="I34" t="s">
        <v>112</v>
      </c>
      <c r="J34" t="s">
        <v>113</v>
      </c>
      <c r="K34">
        <v>19</v>
      </c>
      <c r="L34" t="s">
        <v>114</v>
      </c>
      <c r="M34" t="s">
        <v>74</v>
      </c>
      <c r="N34" t="s">
        <v>75</v>
      </c>
      <c r="O34" t="s">
        <v>76</v>
      </c>
      <c r="P34" s="1">
        <v>44550</v>
      </c>
      <c r="Q34" t="s">
        <v>53</v>
      </c>
      <c r="R34" s="2">
        <v>16008</v>
      </c>
      <c r="S34">
        <v>10</v>
      </c>
      <c r="T34">
        <v>0</v>
      </c>
      <c r="U34" t="s">
        <v>28</v>
      </c>
    </row>
    <row r="35" spans="1:21" x14ac:dyDescent="0.25">
      <c r="A35">
        <v>37</v>
      </c>
      <c r="B35" t="s">
        <v>187</v>
      </c>
      <c r="C35" s="1">
        <v>44550</v>
      </c>
      <c r="D35" t="s">
        <v>188</v>
      </c>
      <c r="H35" t="s">
        <v>189</v>
      </c>
      <c r="I35" t="s">
        <v>112</v>
      </c>
      <c r="J35" t="s">
        <v>113</v>
      </c>
      <c r="K35">
        <v>19</v>
      </c>
      <c r="L35" t="s">
        <v>114</v>
      </c>
      <c r="M35" t="s">
        <v>74</v>
      </c>
      <c r="N35" t="s">
        <v>75</v>
      </c>
      <c r="O35" t="s">
        <v>76</v>
      </c>
      <c r="P35" s="1">
        <v>44550</v>
      </c>
      <c r="Q35" t="s">
        <v>53</v>
      </c>
      <c r="R35" s="2">
        <v>23200</v>
      </c>
      <c r="S35">
        <v>10</v>
      </c>
      <c r="T35">
        <v>0</v>
      </c>
      <c r="U35" t="s">
        <v>28</v>
      </c>
    </row>
    <row r="36" spans="1:21" x14ac:dyDescent="0.25">
      <c r="A36">
        <v>38</v>
      </c>
      <c r="B36" t="s">
        <v>190</v>
      </c>
      <c r="C36" s="1">
        <v>44631</v>
      </c>
      <c r="D36" t="s">
        <v>106</v>
      </c>
      <c r="E36" t="s">
        <v>191</v>
      </c>
      <c r="F36" t="s">
        <v>192</v>
      </c>
      <c r="G36" t="s">
        <v>193</v>
      </c>
      <c r="H36" t="s">
        <v>194</v>
      </c>
      <c r="I36" t="s">
        <v>58</v>
      </c>
      <c r="J36" t="s">
        <v>59</v>
      </c>
      <c r="K36">
        <v>7</v>
      </c>
      <c r="L36" t="s">
        <v>60</v>
      </c>
      <c r="M36" t="s">
        <v>65</v>
      </c>
      <c r="N36" t="s">
        <v>66</v>
      </c>
      <c r="O36" t="s">
        <v>67</v>
      </c>
      <c r="P36" s="1">
        <v>44631</v>
      </c>
      <c r="Q36" t="s">
        <v>53</v>
      </c>
      <c r="R36" s="2">
        <v>32665.599999999999</v>
      </c>
      <c r="S36">
        <v>3</v>
      </c>
      <c r="T36">
        <v>0</v>
      </c>
      <c r="U36" t="s">
        <v>28</v>
      </c>
    </row>
    <row r="37" spans="1:21" x14ac:dyDescent="0.25">
      <c r="A37">
        <v>39</v>
      </c>
      <c r="B37" t="s">
        <v>195</v>
      </c>
      <c r="C37" s="1">
        <v>44628</v>
      </c>
      <c r="D37" t="s">
        <v>196</v>
      </c>
      <c r="E37" t="s">
        <v>197</v>
      </c>
      <c r="F37" t="s">
        <v>198</v>
      </c>
      <c r="H37" t="s">
        <v>199</v>
      </c>
      <c r="I37" t="s">
        <v>200</v>
      </c>
      <c r="J37" t="s">
        <v>201</v>
      </c>
      <c r="K37">
        <v>1</v>
      </c>
      <c r="L37" t="s">
        <v>202</v>
      </c>
      <c r="M37" t="s">
        <v>65</v>
      </c>
      <c r="N37" t="s">
        <v>66</v>
      </c>
      <c r="O37" t="s">
        <v>67</v>
      </c>
      <c r="P37" s="1">
        <v>44628</v>
      </c>
      <c r="Q37" t="s">
        <v>53</v>
      </c>
      <c r="R37" s="2">
        <v>12785</v>
      </c>
      <c r="S37">
        <v>3</v>
      </c>
      <c r="T37">
        <v>0</v>
      </c>
      <c r="U37" t="s">
        <v>28</v>
      </c>
    </row>
    <row r="38" spans="1:21" x14ac:dyDescent="0.25">
      <c r="A38">
        <v>41</v>
      </c>
      <c r="B38" t="s">
        <v>203</v>
      </c>
      <c r="C38" s="1">
        <v>44634</v>
      </c>
      <c r="D38" t="s">
        <v>204</v>
      </c>
      <c r="E38" t="s">
        <v>205</v>
      </c>
      <c r="H38" t="s">
        <v>206</v>
      </c>
      <c r="I38">
        <v>200</v>
      </c>
      <c r="J38" t="s">
        <v>207</v>
      </c>
      <c r="K38">
        <v>38</v>
      </c>
      <c r="L38" t="s">
        <v>208</v>
      </c>
      <c r="M38" t="s">
        <v>65</v>
      </c>
      <c r="N38" t="s">
        <v>66</v>
      </c>
      <c r="O38" t="s">
        <v>67</v>
      </c>
      <c r="P38" s="1">
        <v>44630</v>
      </c>
      <c r="Q38" t="s">
        <v>53</v>
      </c>
      <c r="R38" s="2">
        <v>14771.99</v>
      </c>
      <c r="S38">
        <v>3</v>
      </c>
      <c r="T38">
        <v>0</v>
      </c>
      <c r="U38" t="s">
        <v>28</v>
      </c>
    </row>
    <row r="39" spans="1:21" x14ac:dyDescent="0.25">
      <c r="A39">
        <v>42</v>
      </c>
      <c r="B39" t="s">
        <v>209</v>
      </c>
      <c r="C39" s="1">
        <v>44678</v>
      </c>
      <c r="D39" t="s">
        <v>210</v>
      </c>
      <c r="H39" t="s">
        <v>211</v>
      </c>
      <c r="I39" t="s">
        <v>212</v>
      </c>
      <c r="J39" t="s">
        <v>213</v>
      </c>
      <c r="K39">
        <v>23</v>
      </c>
      <c r="L39" t="s">
        <v>149</v>
      </c>
      <c r="M39" t="s">
        <v>41</v>
      </c>
      <c r="N39" t="s">
        <v>42</v>
      </c>
      <c r="O39" t="s">
        <v>43</v>
      </c>
      <c r="P39" s="1">
        <v>44678</v>
      </c>
      <c r="Q39" t="s">
        <v>53</v>
      </c>
      <c r="R39" s="2">
        <v>40200</v>
      </c>
      <c r="S39">
        <v>10</v>
      </c>
      <c r="T39">
        <v>0</v>
      </c>
      <c r="U39" t="s">
        <v>28</v>
      </c>
    </row>
    <row r="40" spans="1:21" x14ac:dyDescent="0.25">
      <c r="A40">
        <v>43</v>
      </c>
      <c r="B40" t="s">
        <v>214</v>
      </c>
      <c r="C40" s="1">
        <v>44678</v>
      </c>
      <c r="D40" t="s">
        <v>215</v>
      </c>
      <c r="H40" t="s">
        <v>216</v>
      </c>
      <c r="I40" t="s">
        <v>212</v>
      </c>
      <c r="J40" t="s">
        <v>213</v>
      </c>
      <c r="K40">
        <v>23</v>
      </c>
      <c r="L40" t="s">
        <v>149</v>
      </c>
      <c r="M40" t="s">
        <v>41</v>
      </c>
      <c r="N40" t="s">
        <v>42</v>
      </c>
      <c r="O40" t="s">
        <v>43</v>
      </c>
      <c r="P40" s="1">
        <v>44678</v>
      </c>
      <c r="Q40" t="s">
        <v>53</v>
      </c>
      <c r="R40" s="2">
        <v>24200</v>
      </c>
      <c r="S40">
        <v>10</v>
      </c>
      <c r="T40">
        <v>0</v>
      </c>
      <c r="U40" t="s">
        <v>28</v>
      </c>
    </row>
    <row r="41" spans="1:21" x14ac:dyDescent="0.25">
      <c r="A41">
        <v>44</v>
      </c>
      <c r="B41" t="s">
        <v>217</v>
      </c>
      <c r="C41" s="1">
        <v>44685</v>
      </c>
      <c r="D41" t="s">
        <v>218</v>
      </c>
      <c r="E41" t="s">
        <v>197</v>
      </c>
      <c r="F41" t="s">
        <v>219</v>
      </c>
      <c r="H41" t="s">
        <v>220</v>
      </c>
      <c r="I41" t="s">
        <v>221</v>
      </c>
      <c r="J41" t="s">
        <v>222</v>
      </c>
      <c r="K41">
        <v>12</v>
      </c>
      <c r="L41" t="s">
        <v>223</v>
      </c>
      <c r="M41" t="s">
        <v>65</v>
      </c>
      <c r="N41" t="s">
        <v>66</v>
      </c>
      <c r="O41" t="s">
        <v>67</v>
      </c>
      <c r="P41" s="1">
        <v>44684</v>
      </c>
      <c r="Q41" t="s">
        <v>53</v>
      </c>
      <c r="R41" s="2">
        <v>33723.519999999997</v>
      </c>
      <c r="S41">
        <v>10</v>
      </c>
      <c r="T41">
        <v>0</v>
      </c>
      <c r="U41" t="s">
        <v>28</v>
      </c>
    </row>
    <row r="42" spans="1:21" x14ac:dyDescent="0.25">
      <c r="A42">
        <v>45</v>
      </c>
      <c r="B42" t="s">
        <v>224</v>
      </c>
      <c r="C42" s="1">
        <v>44741</v>
      </c>
      <c r="D42" t="s">
        <v>225</v>
      </c>
      <c r="F42" t="s">
        <v>226</v>
      </c>
      <c r="H42" t="s">
        <v>227</v>
      </c>
      <c r="I42" t="s">
        <v>147</v>
      </c>
      <c r="J42" t="s">
        <v>148</v>
      </c>
      <c r="K42">
        <v>23</v>
      </c>
      <c r="L42" t="s">
        <v>149</v>
      </c>
      <c r="M42" t="s">
        <v>228</v>
      </c>
      <c r="N42" t="s">
        <v>229</v>
      </c>
      <c r="O42" t="s">
        <v>230</v>
      </c>
      <c r="P42" s="1">
        <v>44741</v>
      </c>
      <c r="Q42" t="s">
        <v>53</v>
      </c>
      <c r="R42" s="2">
        <v>11530.4</v>
      </c>
      <c r="S42">
        <v>5</v>
      </c>
      <c r="T42">
        <v>0</v>
      </c>
      <c r="U42" t="s">
        <v>28</v>
      </c>
    </row>
    <row r="43" spans="1:21" x14ac:dyDescent="0.25">
      <c r="A43">
        <v>46</v>
      </c>
      <c r="B43" t="s">
        <v>231</v>
      </c>
      <c r="C43" s="1">
        <v>44742</v>
      </c>
      <c r="D43" t="s">
        <v>232</v>
      </c>
      <c r="H43" t="s">
        <v>233</v>
      </c>
      <c r="I43" t="s">
        <v>58</v>
      </c>
      <c r="J43" t="s">
        <v>59</v>
      </c>
      <c r="K43">
        <v>7</v>
      </c>
      <c r="L43" t="s">
        <v>60</v>
      </c>
      <c r="M43" t="s">
        <v>50</v>
      </c>
      <c r="N43" t="s">
        <v>51</v>
      </c>
      <c r="O43" t="s">
        <v>52</v>
      </c>
      <c r="P43" s="1">
        <v>44739</v>
      </c>
      <c r="Q43" t="s">
        <v>53</v>
      </c>
      <c r="R43" s="2">
        <v>7656</v>
      </c>
      <c r="S43">
        <v>3</v>
      </c>
      <c r="T43">
        <v>0</v>
      </c>
      <c r="U43" t="s">
        <v>28</v>
      </c>
    </row>
    <row r="44" spans="1:21" x14ac:dyDescent="0.25">
      <c r="A44">
        <v>48</v>
      </c>
      <c r="B44" t="s">
        <v>234</v>
      </c>
      <c r="C44" s="1">
        <v>44749</v>
      </c>
      <c r="D44" t="s">
        <v>235</v>
      </c>
      <c r="H44" t="s">
        <v>236</v>
      </c>
      <c r="I44" t="s">
        <v>58</v>
      </c>
      <c r="J44" t="s">
        <v>59</v>
      </c>
      <c r="K44">
        <v>7</v>
      </c>
      <c r="L44" t="s">
        <v>60</v>
      </c>
      <c r="M44" t="s">
        <v>50</v>
      </c>
      <c r="N44" t="s">
        <v>51</v>
      </c>
      <c r="O44" t="s">
        <v>52</v>
      </c>
      <c r="P44" s="1">
        <v>44746</v>
      </c>
      <c r="Q44" t="s">
        <v>53</v>
      </c>
      <c r="R44" s="2">
        <v>108632.63</v>
      </c>
      <c r="S44">
        <v>3</v>
      </c>
      <c r="T44">
        <v>0</v>
      </c>
      <c r="U44" t="s">
        <v>28</v>
      </c>
    </row>
    <row r="45" spans="1:21" x14ac:dyDescent="0.25">
      <c r="A45">
        <v>49</v>
      </c>
      <c r="B45" t="s">
        <v>237</v>
      </c>
      <c r="C45" s="1">
        <v>44798</v>
      </c>
      <c r="D45" t="s">
        <v>238</v>
      </c>
      <c r="E45" t="s">
        <v>239</v>
      </c>
      <c r="H45" t="s">
        <v>240</v>
      </c>
      <c r="I45" t="s">
        <v>99</v>
      </c>
      <c r="J45" t="s">
        <v>100</v>
      </c>
      <c r="K45">
        <v>8</v>
      </c>
      <c r="L45" t="s">
        <v>101</v>
      </c>
      <c r="M45" t="s">
        <v>241</v>
      </c>
      <c r="N45" t="s">
        <v>242</v>
      </c>
      <c r="O45" t="s">
        <v>243</v>
      </c>
      <c r="P45" s="1">
        <v>44789</v>
      </c>
      <c r="Q45" t="s">
        <v>53</v>
      </c>
      <c r="R45" s="2">
        <v>9890</v>
      </c>
      <c r="S45">
        <v>10</v>
      </c>
      <c r="T45">
        <v>0</v>
      </c>
      <c r="U45" t="s">
        <v>28</v>
      </c>
    </row>
    <row r="46" spans="1:21" x14ac:dyDescent="0.25">
      <c r="A46">
        <v>50</v>
      </c>
      <c r="B46" t="s">
        <v>244</v>
      </c>
      <c r="C46" s="1">
        <v>38717</v>
      </c>
      <c r="D46" t="s">
        <v>245</v>
      </c>
      <c r="E46" t="s">
        <v>246</v>
      </c>
      <c r="F46" t="s">
        <v>247</v>
      </c>
      <c r="G46" t="s">
        <v>248</v>
      </c>
      <c r="H46" t="s">
        <v>249</v>
      </c>
      <c r="I46" t="s">
        <v>99</v>
      </c>
      <c r="J46" t="s">
        <v>100</v>
      </c>
      <c r="K46">
        <v>8</v>
      </c>
      <c r="L46" t="s">
        <v>101</v>
      </c>
      <c r="M46" t="s">
        <v>74</v>
      </c>
      <c r="N46" t="s">
        <v>75</v>
      </c>
      <c r="O46" t="s">
        <v>76</v>
      </c>
      <c r="P46" s="1">
        <v>38717</v>
      </c>
      <c r="Q46" t="s">
        <v>53</v>
      </c>
      <c r="R46" s="2">
        <v>2460</v>
      </c>
      <c r="S46">
        <v>10</v>
      </c>
      <c r="T46">
        <v>0</v>
      </c>
      <c r="U46" t="s">
        <v>28</v>
      </c>
    </row>
    <row r="47" spans="1:21" x14ac:dyDescent="0.25">
      <c r="A47">
        <v>51</v>
      </c>
      <c r="B47" t="s">
        <v>250</v>
      </c>
      <c r="C47" s="1">
        <v>38717</v>
      </c>
      <c r="D47" t="s">
        <v>251</v>
      </c>
      <c r="E47" t="s">
        <v>246</v>
      </c>
      <c r="F47" t="s">
        <v>247</v>
      </c>
      <c r="G47" t="s">
        <v>248</v>
      </c>
      <c r="H47" t="s">
        <v>252</v>
      </c>
      <c r="I47" t="s">
        <v>99</v>
      </c>
      <c r="J47" t="s">
        <v>100</v>
      </c>
      <c r="K47">
        <v>8</v>
      </c>
      <c r="L47" t="s">
        <v>101</v>
      </c>
      <c r="M47" t="s">
        <v>74</v>
      </c>
      <c r="N47" t="s">
        <v>75</v>
      </c>
      <c r="O47" t="s">
        <v>76</v>
      </c>
      <c r="P47" s="1">
        <v>38717</v>
      </c>
      <c r="Q47" t="s">
        <v>53</v>
      </c>
      <c r="R47">
        <v>460</v>
      </c>
      <c r="S47">
        <v>10</v>
      </c>
      <c r="T47">
        <v>0</v>
      </c>
      <c r="U47" t="s">
        <v>28</v>
      </c>
    </row>
    <row r="48" spans="1:21" x14ac:dyDescent="0.25">
      <c r="A48">
        <v>52</v>
      </c>
      <c r="B48" t="s">
        <v>253</v>
      </c>
      <c r="C48" s="1">
        <v>38717</v>
      </c>
      <c r="D48" t="s">
        <v>254</v>
      </c>
      <c r="E48" t="s">
        <v>246</v>
      </c>
      <c r="F48" t="s">
        <v>247</v>
      </c>
      <c r="G48" t="s">
        <v>248</v>
      </c>
      <c r="H48" t="s">
        <v>255</v>
      </c>
      <c r="I48" t="s">
        <v>99</v>
      </c>
      <c r="J48" t="s">
        <v>100</v>
      </c>
      <c r="K48">
        <v>8</v>
      </c>
      <c r="L48" t="s">
        <v>101</v>
      </c>
      <c r="M48" t="s">
        <v>74</v>
      </c>
      <c r="N48" t="s">
        <v>75</v>
      </c>
      <c r="O48" t="s">
        <v>76</v>
      </c>
      <c r="P48" s="1">
        <v>38717</v>
      </c>
      <c r="Q48" t="s">
        <v>53</v>
      </c>
      <c r="R48" s="2">
        <v>1405</v>
      </c>
      <c r="S48">
        <v>10</v>
      </c>
      <c r="T48">
        <v>0</v>
      </c>
      <c r="U48" t="s">
        <v>28</v>
      </c>
    </row>
    <row r="49" spans="1:21" x14ac:dyDescent="0.25">
      <c r="A49">
        <v>53</v>
      </c>
      <c r="B49" t="s">
        <v>256</v>
      </c>
      <c r="C49" s="1">
        <v>38717</v>
      </c>
      <c r="D49" t="s">
        <v>257</v>
      </c>
      <c r="E49" t="s">
        <v>246</v>
      </c>
      <c r="F49" t="s">
        <v>247</v>
      </c>
      <c r="G49" t="s">
        <v>248</v>
      </c>
      <c r="H49" t="s">
        <v>258</v>
      </c>
      <c r="I49" t="s">
        <v>99</v>
      </c>
      <c r="J49" t="s">
        <v>100</v>
      </c>
      <c r="K49">
        <v>8</v>
      </c>
      <c r="L49" t="s">
        <v>101</v>
      </c>
      <c r="M49" t="s">
        <v>74</v>
      </c>
      <c r="N49" t="s">
        <v>75</v>
      </c>
      <c r="O49" t="s">
        <v>76</v>
      </c>
      <c r="P49" s="1">
        <v>38717</v>
      </c>
      <c r="Q49" t="s">
        <v>53</v>
      </c>
      <c r="R49" s="2">
        <v>1510</v>
      </c>
      <c r="S49">
        <v>10</v>
      </c>
      <c r="T49">
        <v>0</v>
      </c>
      <c r="U49" t="s">
        <v>28</v>
      </c>
    </row>
    <row r="50" spans="1:21" x14ac:dyDescent="0.25">
      <c r="A50">
        <v>54</v>
      </c>
      <c r="B50" t="s">
        <v>259</v>
      </c>
      <c r="C50" s="1">
        <v>38717</v>
      </c>
      <c r="D50" t="s">
        <v>260</v>
      </c>
      <c r="E50" t="s">
        <v>261</v>
      </c>
      <c r="F50" t="s">
        <v>247</v>
      </c>
      <c r="G50" t="s">
        <v>248</v>
      </c>
      <c r="H50" t="s">
        <v>262</v>
      </c>
      <c r="I50" t="s">
        <v>99</v>
      </c>
      <c r="J50" t="s">
        <v>100</v>
      </c>
      <c r="K50">
        <v>8</v>
      </c>
      <c r="L50" t="s">
        <v>101</v>
      </c>
      <c r="M50" t="s">
        <v>74</v>
      </c>
      <c r="N50" t="s">
        <v>75</v>
      </c>
      <c r="O50" t="s">
        <v>76</v>
      </c>
      <c r="P50" s="1">
        <v>38717</v>
      </c>
      <c r="Q50" t="s">
        <v>53</v>
      </c>
      <c r="R50" s="2">
        <v>2150.5</v>
      </c>
      <c r="S50">
        <v>10</v>
      </c>
      <c r="T50">
        <v>0</v>
      </c>
      <c r="U50" t="s">
        <v>28</v>
      </c>
    </row>
    <row r="51" spans="1:21" x14ac:dyDescent="0.25">
      <c r="A51">
        <v>55</v>
      </c>
      <c r="B51" t="s">
        <v>263</v>
      </c>
      <c r="C51" s="1">
        <v>38717</v>
      </c>
      <c r="D51" t="s">
        <v>264</v>
      </c>
      <c r="E51" t="s">
        <v>265</v>
      </c>
      <c r="F51" t="s">
        <v>247</v>
      </c>
      <c r="G51" t="s">
        <v>248</v>
      </c>
      <c r="H51" t="s">
        <v>266</v>
      </c>
      <c r="I51" t="s">
        <v>99</v>
      </c>
      <c r="J51" t="s">
        <v>100</v>
      </c>
      <c r="K51">
        <v>8</v>
      </c>
      <c r="L51" t="s">
        <v>101</v>
      </c>
      <c r="M51" t="s">
        <v>74</v>
      </c>
      <c r="N51" t="s">
        <v>75</v>
      </c>
      <c r="O51" t="s">
        <v>76</v>
      </c>
      <c r="P51" s="1">
        <v>38717</v>
      </c>
      <c r="Q51" t="s">
        <v>53</v>
      </c>
      <c r="R51" s="2">
        <v>7475</v>
      </c>
      <c r="S51">
        <v>10</v>
      </c>
      <c r="T51">
        <v>0</v>
      </c>
      <c r="U51" t="s">
        <v>28</v>
      </c>
    </row>
    <row r="52" spans="1:21" x14ac:dyDescent="0.25">
      <c r="A52">
        <v>56</v>
      </c>
      <c r="B52" t="s">
        <v>267</v>
      </c>
      <c r="C52" s="1">
        <v>38717</v>
      </c>
      <c r="D52" t="s">
        <v>245</v>
      </c>
      <c r="E52" t="s">
        <v>246</v>
      </c>
      <c r="F52" t="s">
        <v>247</v>
      </c>
      <c r="G52" t="s">
        <v>248</v>
      </c>
      <c r="H52" t="s">
        <v>268</v>
      </c>
      <c r="I52" t="s">
        <v>99</v>
      </c>
      <c r="J52" t="s">
        <v>100</v>
      </c>
      <c r="K52">
        <v>8</v>
      </c>
      <c r="L52" t="s">
        <v>101</v>
      </c>
      <c r="M52" t="s">
        <v>74</v>
      </c>
      <c r="N52" t="s">
        <v>75</v>
      </c>
      <c r="O52" t="s">
        <v>76</v>
      </c>
      <c r="P52" s="1">
        <v>38717</v>
      </c>
      <c r="Q52" t="s">
        <v>53</v>
      </c>
      <c r="R52" s="2">
        <v>2460</v>
      </c>
      <c r="S52">
        <v>10</v>
      </c>
      <c r="T52">
        <v>0</v>
      </c>
      <c r="U52" t="s">
        <v>28</v>
      </c>
    </row>
    <row r="53" spans="1:21" x14ac:dyDescent="0.25">
      <c r="A53">
        <v>57</v>
      </c>
      <c r="B53" t="s">
        <v>269</v>
      </c>
      <c r="C53" s="1">
        <v>38717</v>
      </c>
      <c r="D53" t="s">
        <v>251</v>
      </c>
      <c r="E53" t="s">
        <v>246</v>
      </c>
      <c r="F53" t="s">
        <v>247</v>
      </c>
      <c r="G53" t="s">
        <v>248</v>
      </c>
      <c r="H53" t="s">
        <v>270</v>
      </c>
      <c r="I53" t="s">
        <v>99</v>
      </c>
      <c r="J53" t="s">
        <v>100</v>
      </c>
      <c r="K53">
        <v>8</v>
      </c>
      <c r="L53" t="s">
        <v>101</v>
      </c>
      <c r="M53" t="s">
        <v>74</v>
      </c>
      <c r="N53" t="s">
        <v>75</v>
      </c>
      <c r="O53" t="s">
        <v>76</v>
      </c>
      <c r="P53" s="1">
        <v>38717</v>
      </c>
      <c r="Q53" t="s">
        <v>53</v>
      </c>
      <c r="R53">
        <v>460</v>
      </c>
      <c r="S53">
        <v>10</v>
      </c>
      <c r="T53">
        <v>0</v>
      </c>
      <c r="U53" t="s">
        <v>28</v>
      </c>
    </row>
    <row r="54" spans="1:21" x14ac:dyDescent="0.25">
      <c r="A54">
        <v>58</v>
      </c>
      <c r="B54" t="s">
        <v>271</v>
      </c>
      <c r="C54" s="1">
        <v>38717</v>
      </c>
      <c r="D54" t="s">
        <v>272</v>
      </c>
      <c r="E54" t="s">
        <v>246</v>
      </c>
      <c r="F54" t="s">
        <v>247</v>
      </c>
      <c r="G54" t="s">
        <v>248</v>
      </c>
      <c r="H54" t="s">
        <v>273</v>
      </c>
      <c r="I54" t="s">
        <v>99</v>
      </c>
      <c r="J54" t="s">
        <v>100</v>
      </c>
      <c r="K54">
        <v>8</v>
      </c>
      <c r="L54" t="s">
        <v>101</v>
      </c>
      <c r="M54" t="s">
        <v>74</v>
      </c>
      <c r="N54" t="s">
        <v>75</v>
      </c>
      <c r="O54" t="s">
        <v>76</v>
      </c>
      <c r="P54" s="1">
        <v>38717</v>
      </c>
      <c r="Q54" t="s">
        <v>53</v>
      </c>
      <c r="R54" s="2">
        <v>2415</v>
      </c>
      <c r="S54">
        <v>10</v>
      </c>
      <c r="T54">
        <v>0</v>
      </c>
      <c r="U54" t="s">
        <v>28</v>
      </c>
    </row>
    <row r="55" spans="1:21" x14ac:dyDescent="0.25">
      <c r="A55">
        <v>59</v>
      </c>
      <c r="B55" t="s">
        <v>274</v>
      </c>
      <c r="C55" s="1">
        <v>38717</v>
      </c>
      <c r="D55" t="s">
        <v>275</v>
      </c>
      <c r="E55" t="s">
        <v>276</v>
      </c>
      <c r="F55" t="s">
        <v>247</v>
      </c>
      <c r="G55" t="s">
        <v>248</v>
      </c>
      <c r="H55" t="s">
        <v>277</v>
      </c>
      <c r="I55" t="s">
        <v>99</v>
      </c>
      <c r="J55" t="s">
        <v>100</v>
      </c>
      <c r="K55">
        <v>8</v>
      </c>
      <c r="L55" t="s">
        <v>101</v>
      </c>
      <c r="M55" t="s">
        <v>74</v>
      </c>
      <c r="N55" t="s">
        <v>75</v>
      </c>
      <c r="O55" t="s">
        <v>76</v>
      </c>
      <c r="P55" s="1">
        <v>38717</v>
      </c>
      <c r="Q55" t="s">
        <v>53</v>
      </c>
      <c r="R55" s="2">
        <v>1840</v>
      </c>
      <c r="S55">
        <v>10</v>
      </c>
      <c r="T55">
        <v>0</v>
      </c>
      <c r="U55" t="s">
        <v>28</v>
      </c>
    </row>
    <row r="56" spans="1:21" x14ac:dyDescent="0.25">
      <c r="A56">
        <v>60</v>
      </c>
      <c r="B56" t="s">
        <v>278</v>
      </c>
      <c r="C56" s="1">
        <v>38717</v>
      </c>
      <c r="D56" t="s">
        <v>279</v>
      </c>
      <c r="E56" t="s">
        <v>280</v>
      </c>
      <c r="F56" t="s">
        <v>247</v>
      </c>
      <c r="G56" t="s">
        <v>248</v>
      </c>
      <c r="H56" t="s">
        <v>281</v>
      </c>
      <c r="I56" t="s">
        <v>99</v>
      </c>
      <c r="J56" t="s">
        <v>100</v>
      </c>
      <c r="K56">
        <v>8</v>
      </c>
      <c r="L56" t="s">
        <v>101</v>
      </c>
      <c r="M56" t="s">
        <v>74</v>
      </c>
      <c r="N56" t="s">
        <v>75</v>
      </c>
      <c r="O56" t="s">
        <v>76</v>
      </c>
      <c r="P56" s="1">
        <v>38717</v>
      </c>
      <c r="Q56" t="s">
        <v>53</v>
      </c>
      <c r="R56" s="2">
        <v>2849.7</v>
      </c>
      <c r="S56">
        <v>10</v>
      </c>
      <c r="T56">
        <v>0</v>
      </c>
      <c r="U56" t="s">
        <v>28</v>
      </c>
    </row>
    <row r="57" spans="1:21" x14ac:dyDescent="0.25">
      <c r="A57">
        <v>61</v>
      </c>
      <c r="B57" t="s">
        <v>282</v>
      </c>
      <c r="C57" s="1">
        <v>38717</v>
      </c>
      <c r="D57" t="s">
        <v>245</v>
      </c>
      <c r="E57" t="s">
        <v>246</v>
      </c>
      <c r="F57" t="s">
        <v>247</v>
      </c>
      <c r="G57" t="s">
        <v>248</v>
      </c>
      <c r="H57" t="s">
        <v>283</v>
      </c>
      <c r="I57" t="s">
        <v>99</v>
      </c>
      <c r="J57" t="s">
        <v>100</v>
      </c>
      <c r="K57">
        <v>8</v>
      </c>
      <c r="L57" t="s">
        <v>101</v>
      </c>
      <c r="M57" t="s">
        <v>74</v>
      </c>
      <c r="N57" t="s">
        <v>75</v>
      </c>
      <c r="O57" t="s">
        <v>76</v>
      </c>
      <c r="P57" s="1">
        <v>38717</v>
      </c>
      <c r="Q57" t="s">
        <v>53</v>
      </c>
      <c r="R57" s="2">
        <v>3090</v>
      </c>
      <c r="S57">
        <v>10</v>
      </c>
      <c r="T57">
        <v>0</v>
      </c>
      <c r="U57" t="s">
        <v>28</v>
      </c>
    </row>
    <row r="58" spans="1:21" x14ac:dyDescent="0.25">
      <c r="A58">
        <v>62</v>
      </c>
      <c r="B58" t="s">
        <v>284</v>
      </c>
      <c r="C58" s="1">
        <v>38717</v>
      </c>
      <c r="D58" t="s">
        <v>251</v>
      </c>
      <c r="E58" t="s">
        <v>246</v>
      </c>
      <c r="F58" t="s">
        <v>247</v>
      </c>
      <c r="G58" t="s">
        <v>248</v>
      </c>
      <c r="H58" t="s">
        <v>285</v>
      </c>
      <c r="I58" t="s">
        <v>99</v>
      </c>
      <c r="J58" t="s">
        <v>100</v>
      </c>
      <c r="K58">
        <v>8</v>
      </c>
      <c r="L58" t="s">
        <v>101</v>
      </c>
      <c r="M58" t="s">
        <v>74</v>
      </c>
      <c r="N58" t="s">
        <v>75</v>
      </c>
      <c r="O58" t="s">
        <v>76</v>
      </c>
      <c r="P58" s="1">
        <v>38717</v>
      </c>
      <c r="Q58" t="s">
        <v>53</v>
      </c>
      <c r="R58">
        <v>460</v>
      </c>
      <c r="S58">
        <v>10</v>
      </c>
      <c r="T58">
        <v>0</v>
      </c>
      <c r="U58" t="s">
        <v>28</v>
      </c>
    </row>
    <row r="59" spans="1:21" x14ac:dyDescent="0.25">
      <c r="A59">
        <v>63</v>
      </c>
      <c r="B59" t="s">
        <v>286</v>
      </c>
      <c r="C59" s="1">
        <v>38717</v>
      </c>
      <c r="D59" t="s">
        <v>287</v>
      </c>
      <c r="E59" t="s">
        <v>246</v>
      </c>
      <c r="F59" t="s">
        <v>247</v>
      </c>
      <c r="G59" t="s">
        <v>248</v>
      </c>
      <c r="H59" t="s">
        <v>288</v>
      </c>
      <c r="I59" t="s">
        <v>99</v>
      </c>
      <c r="J59" t="s">
        <v>100</v>
      </c>
      <c r="K59">
        <v>8</v>
      </c>
      <c r="L59" t="s">
        <v>101</v>
      </c>
      <c r="M59" t="s">
        <v>74</v>
      </c>
      <c r="N59" t="s">
        <v>75</v>
      </c>
      <c r="O59" t="s">
        <v>76</v>
      </c>
      <c r="P59" s="1">
        <v>38717</v>
      </c>
      <c r="Q59" t="s">
        <v>53</v>
      </c>
      <c r="R59" s="2">
        <v>1110</v>
      </c>
      <c r="S59">
        <v>10</v>
      </c>
      <c r="T59">
        <v>0</v>
      </c>
      <c r="U59" t="s">
        <v>28</v>
      </c>
    </row>
    <row r="60" spans="1:21" x14ac:dyDescent="0.25">
      <c r="A60">
        <v>64</v>
      </c>
      <c r="B60" t="s">
        <v>289</v>
      </c>
      <c r="C60" s="1">
        <v>38717</v>
      </c>
      <c r="D60" t="s">
        <v>290</v>
      </c>
      <c r="E60" t="s">
        <v>246</v>
      </c>
      <c r="F60" t="s">
        <v>247</v>
      </c>
      <c r="G60" t="s">
        <v>248</v>
      </c>
      <c r="H60" t="s">
        <v>291</v>
      </c>
      <c r="I60" t="s">
        <v>99</v>
      </c>
      <c r="J60" t="s">
        <v>100</v>
      </c>
      <c r="K60">
        <v>8</v>
      </c>
      <c r="L60" t="s">
        <v>101</v>
      </c>
      <c r="M60" t="s">
        <v>74</v>
      </c>
      <c r="N60" t="s">
        <v>75</v>
      </c>
      <c r="O60" t="s">
        <v>76</v>
      </c>
      <c r="P60" s="1">
        <v>38717</v>
      </c>
      <c r="Q60" t="s">
        <v>53</v>
      </c>
      <c r="R60" s="2">
        <v>1800</v>
      </c>
      <c r="S60">
        <v>10</v>
      </c>
      <c r="T60">
        <v>0</v>
      </c>
      <c r="U60" t="s">
        <v>28</v>
      </c>
    </row>
    <row r="61" spans="1:21" x14ac:dyDescent="0.25">
      <c r="A61">
        <v>65</v>
      </c>
      <c r="B61" t="s">
        <v>292</v>
      </c>
      <c r="C61" s="1">
        <v>38717</v>
      </c>
      <c r="D61" t="s">
        <v>293</v>
      </c>
      <c r="E61" t="s">
        <v>246</v>
      </c>
      <c r="F61" t="s">
        <v>247</v>
      </c>
      <c r="G61" t="s">
        <v>248</v>
      </c>
      <c r="H61" t="s">
        <v>294</v>
      </c>
      <c r="I61" t="s">
        <v>99</v>
      </c>
      <c r="J61" t="s">
        <v>100</v>
      </c>
      <c r="K61">
        <v>8</v>
      </c>
      <c r="L61" t="s">
        <v>101</v>
      </c>
      <c r="M61" t="s">
        <v>74</v>
      </c>
      <c r="N61" t="s">
        <v>75</v>
      </c>
      <c r="O61" t="s">
        <v>76</v>
      </c>
      <c r="P61" s="1">
        <v>38717</v>
      </c>
      <c r="Q61" t="s">
        <v>53</v>
      </c>
      <c r="R61">
        <v>560</v>
      </c>
      <c r="S61">
        <v>10</v>
      </c>
      <c r="T61">
        <v>0</v>
      </c>
      <c r="U61" t="s">
        <v>28</v>
      </c>
    </row>
    <row r="62" spans="1:21" x14ac:dyDescent="0.25">
      <c r="A62">
        <v>66</v>
      </c>
      <c r="B62" t="s">
        <v>295</v>
      </c>
      <c r="C62" s="1">
        <v>38717</v>
      </c>
      <c r="D62" t="s">
        <v>293</v>
      </c>
      <c r="E62" t="s">
        <v>246</v>
      </c>
      <c r="F62" t="s">
        <v>247</v>
      </c>
      <c r="G62" t="s">
        <v>248</v>
      </c>
      <c r="H62" t="s">
        <v>296</v>
      </c>
      <c r="I62" t="s">
        <v>99</v>
      </c>
      <c r="J62" t="s">
        <v>100</v>
      </c>
      <c r="K62">
        <v>8</v>
      </c>
      <c r="L62" t="s">
        <v>101</v>
      </c>
      <c r="M62" t="s">
        <v>74</v>
      </c>
      <c r="N62" t="s">
        <v>75</v>
      </c>
      <c r="O62" t="s">
        <v>76</v>
      </c>
      <c r="P62" s="1">
        <v>38717</v>
      </c>
      <c r="Q62" t="s">
        <v>53</v>
      </c>
      <c r="R62">
        <v>560</v>
      </c>
      <c r="S62">
        <v>10</v>
      </c>
      <c r="T62">
        <v>0</v>
      </c>
      <c r="U62" t="s">
        <v>28</v>
      </c>
    </row>
    <row r="63" spans="1:21" x14ac:dyDescent="0.25">
      <c r="A63">
        <v>67</v>
      </c>
      <c r="B63" t="s">
        <v>297</v>
      </c>
      <c r="C63" s="1">
        <v>38717</v>
      </c>
      <c r="D63" t="s">
        <v>298</v>
      </c>
      <c r="E63" t="s">
        <v>265</v>
      </c>
      <c r="F63" t="s">
        <v>247</v>
      </c>
      <c r="G63" t="s">
        <v>248</v>
      </c>
      <c r="H63" t="s">
        <v>299</v>
      </c>
      <c r="I63" t="s">
        <v>99</v>
      </c>
      <c r="J63" t="s">
        <v>100</v>
      </c>
      <c r="K63">
        <v>8</v>
      </c>
      <c r="L63" t="s">
        <v>101</v>
      </c>
      <c r="M63" t="s">
        <v>74</v>
      </c>
      <c r="N63" t="s">
        <v>75</v>
      </c>
      <c r="O63" t="s">
        <v>76</v>
      </c>
      <c r="P63" s="1">
        <v>38717</v>
      </c>
      <c r="Q63" t="s">
        <v>53</v>
      </c>
      <c r="R63">
        <v>171.35</v>
      </c>
      <c r="S63">
        <v>10</v>
      </c>
      <c r="T63">
        <v>0</v>
      </c>
      <c r="U63" t="s">
        <v>28</v>
      </c>
    </row>
    <row r="64" spans="1:21" x14ac:dyDescent="0.25">
      <c r="A64">
        <v>68</v>
      </c>
      <c r="B64" t="s">
        <v>300</v>
      </c>
      <c r="C64" s="1">
        <v>38717</v>
      </c>
      <c r="D64" t="s">
        <v>251</v>
      </c>
      <c r="E64" t="s">
        <v>246</v>
      </c>
      <c r="F64" t="s">
        <v>247</v>
      </c>
      <c r="G64" t="s">
        <v>248</v>
      </c>
      <c r="H64" t="s">
        <v>301</v>
      </c>
      <c r="I64" t="s">
        <v>99</v>
      </c>
      <c r="J64" t="s">
        <v>100</v>
      </c>
      <c r="K64">
        <v>8</v>
      </c>
      <c r="L64" t="s">
        <v>101</v>
      </c>
      <c r="M64" t="s">
        <v>74</v>
      </c>
      <c r="N64" t="s">
        <v>75</v>
      </c>
      <c r="O64" t="s">
        <v>76</v>
      </c>
      <c r="P64" s="1">
        <v>38717</v>
      </c>
      <c r="Q64" t="s">
        <v>53</v>
      </c>
      <c r="R64">
        <v>460</v>
      </c>
      <c r="S64">
        <v>10</v>
      </c>
      <c r="T64">
        <v>0</v>
      </c>
      <c r="U64" t="s">
        <v>28</v>
      </c>
    </row>
    <row r="65" spans="1:21" x14ac:dyDescent="0.25">
      <c r="A65">
        <v>69</v>
      </c>
      <c r="B65" t="s">
        <v>302</v>
      </c>
      <c r="C65" s="1">
        <v>38717</v>
      </c>
      <c r="D65" t="s">
        <v>303</v>
      </c>
      <c r="E65" t="s">
        <v>246</v>
      </c>
      <c r="F65" t="s">
        <v>247</v>
      </c>
      <c r="G65" t="s">
        <v>248</v>
      </c>
      <c r="H65" t="s">
        <v>296</v>
      </c>
      <c r="I65" t="s">
        <v>99</v>
      </c>
      <c r="J65" t="s">
        <v>100</v>
      </c>
      <c r="K65">
        <v>8</v>
      </c>
      <c r="L65" t="s">
        <v>101</v>
      </c>
      <c r="M65" t="s">
        <v>74</v>
      </c>
      <c r="N65" t="s">
        <v>75</v>
      </c>
      <c r="O65" t="s">
        <v>76</v>
      </c>
      <c r="P65" s="1">
        <v>38717</v>
      </c>
      <c r="Q65" t="s">
        <v>53</v>
      </c>
      <c r="R65" s="2">
        <v>1035</v>
      </c>
      <c r="S65">
        <v>10</v>
      </c>
      <c r="T65">
        <v>0</v>
      </c>
      <c r="U65" t="s">
        <v>28</v>
      </c>
    </row>
    <row r="66" spans="1:21" x14ac:dyDescent="0.25">
      <c r="A66">
        <v>70</v>
      </c>
      <c r="B66" t="s">
        <v>304</v>
      </c>
      <c r="C66" s="1">
        <v>38717</v>
      </c>
      <c r="D66" t="s">
        <v>305</v>
      </c>
      <c r="E66" t="s">
        <v>246</v>
      </c>
      <c r="F66" t="s">
        <v>247</v>
      </c>
      <c r="G66" t="s">
        <v>248</v>
      </c>
      <c r="H66" t="s">
        <v>306</v>
      </c>
      <c r="I66" t="s">
        <v>99</v>
      </c>
      <c r="J66" t="s">
        <v>100</v>
      </c>
      <c r="K66">
        <v>8</v>
      </c>
      <c r="L66" t="s">
        <v>101</v>
      </c>
      <c r="M66" t="s">
        <v>74</v>
      </c>
      <c r="N66" t="s">
        <v>75</v>
      </c>
      <c r="O66" t="s">
        <v>76</v>
      </c>
      <c r="P66" s="1">
        <v>38717</v>
      </c>
      <c r="Q66" t="s">
        <v>53</v>
      </c>
      <c r="R66">
        <v>260</v>
      </c>
      <c r="S66">
        <v>10</v>
      </c>
      <c r="T66">
        <v>0</v>
      </c>
      <c r="U66" t="s">
        <v>28</v>
      </c>
    </row>
    <row r="67" spans="1:21" x14ac:dyDescent="0.25">
      <c r="A67">
        <v>71</v>
      </c>
      <c r="B67" t="s">
        <v>307</v>
      </c>
      <c r="C67" s="1">
        <v>38717</v>
      </c>
      <c r="D67" t="s">
        <v>308</v>
      </c>
      <c r="E67" t="s">
        <v>265</v>
      </c>
      <c r="F67" t="s">
        <v>247</v>
      </c>
      <c r="G67" t="s">
        <v>248</v>
      </c>
      <c r="H67" t="s">
        <v>309</v>
      </c>
      <c r="I67" t="s">
        <v>99</v>
      </c>
      <c r="J67" t="s">
        <v>100</v>
      </c>
      <c r="K67">
        <v>8</v>
      </c>
      <c r="L67" t="s">
        <v>101</v>
      </c>
      <c r="M67" t="s">
        <v>74</v>
      </c>
      <c r="N67" t="s">
        <v>75</v>
      </c>
      <c r="O67" t="s">
        <v>76</v>
      </c>
      <c r="P67" s="1">
        <v>38717</v>
      </c>
      <c r="Q67" t="s">
        <v>53</v>
      </c>
      <c r="R67">
        <v>212.75</v>
      </c>
      <c r="S67">
        <v>10</v>
      </c>
      <c r="T67">
        <v>0</v>
      </c>
      <c r="U67" t="s">
        <v>28</v>
      </c>
    </row>
    <row r="68" spans="1:21" x14ac:dyDescent="0.25">
      <c r="A68">
        <v>72</v>
      </c>
      <c r="B68" t="s">
        <v>310</v>
      </c>
      <c r="C68" s="1">
        <v>38717</v>
      </c>
      <c r="D68" t="s">
        <v>311</v>
      </c>
      <c r="E68" t="s">
        <v>246</v>
      </c>
      <c r="F68" t="s">
        <v>247</v>
      </c>
      <c r="G68" t="s">
        <v>248</v>
      </c>
      <c r="H68" t="s">
        <v>312</v>
      </c>
      <c r="I68" t="s">
        <v>99</v>
      </c>
      <c r="J68" t="s">
        <v>100</v>
      </c>
      <c r="K68">
        <v>8</v>
      </c>
      <c r="L68" t="s">
        <v>101</v>
      </c>
      <c r="M68" t="s">
        <v>74</v>
      </c>
      <c r="N68" t="s">
        <v>75</v>
      </c>
      <c r="O68" t="s">
        <v>76</v>
      </c>
      <c r="P68" s="1">
        <v>38717</v>
      </c>
      <c r="Q68" t="s">
        <v>53</v>
      </c>
      <c r="R68" s="2">
        <v>3250</v>
      </c>
      <c r="S68">
        <v>10</v>
      </c>
      <c r="T68">
        <v>0</v>
      </c>
      <c r="U68" t="s">
        <v>28</v>
      </c>
    </row>
    <row r="69" spans="1:21" x14ac:dyDescent="0.25">
      <c r="A69">
        <v>73</v>
      </c>
      <c r="B69" t="s">
        <v>313</v>
      </c>
      <c r="C69" s="1">
        <v>38717</v>
      </c>
      <c r="D69" t="s">
        <v>314</v>
      </c>
      <c r="E69" t="s">
        <v>315</v>
      </c>
      <c r="F69" t="s">
        <v>247</v>
      </c>
      <c r="G69" t="s">
        <v>248</v>
      </c>
      <c r="H69" t="s">
        <v>316</v>
      </c>
      <c r="I69" t="s">
        <v>99</v>
      </c>
      <c r="J69" t="s">
        <v>100</v>
      </c>
      <c r="K69">
        <v>8</v>
      </c>
      <c r="L69" t="s">
        <v>101</v>
      </c>
      <c r="M69" t="s">
        <v>74</v>
      </c>
      <c r="N69" t="s">
        <v>75</v>
      </c>
      <c r="O69" t="s">
        <v>76</v>
      </c>
      <c r="P69" s="1">
        <v>38717</v>
      </c>
      <c r="Q69" t="s">
        <v>53</v>
      </c>
      <c r="R69" s="2">
        <v>1990</v>
      </c>
      <c r="S69">
        <v>10</v>
      </c>
      <c r="T69">
        <v>0</v>
      </c>
      <c r="U69" t="s">
        <v>28</v>
      </c>
    </row>
    <row r="70" spans="1:21" x14ac:dyDescent="0.25">
      <c r="A70">
        <v>74</v>
      </c>
      <c r="B70" t="s">
        <v>317</v>
      </c>
      <c r="C70" s="1">
        <v>38717</v>
      </c>
      <c r="D70" t="s">
        <v>318</v>
      </c>
      <c r="E70" t="s">
        <v>319</v>
      </c>
      <c r="F70" t="s">
        <v>247</v>
      </c>
      <c r="G70" t="s">
        <v>248</v>
      </c>
      <c r="H70" t="s">
        <v>320</v>
      </c>
      <c r="I70" t="s">
        <v>99</v>
      </c>
      <c r="J70" t="s">
        <v>100</v>
      </c>
      <c r="K70">
        <v>8</v>
      </c>
      <c r="L70" t="s">
        <v>101</v>
      </c>
      <c r="M70" t="s">
        <v>74</v>
      </c>
      <c r="N70" t="s">
        <v>75</v>
      </c>
      <c r="O70" t="s">
        <v>76</v>
      </c>
      <c r="P70" s="1">
        <v>38717</v>
      </c>
      <c r="Q70" t="s">
        <v>53</v>
      </c>
      <c r="R70">
        <v>750</v>
      </c>
      <c r="S70">
        <v>10</v>
      </c>
      <c r="T70">
        <v>0</v>
      </c>
      <c r="U70" t="s">
        <v>28</v>
      </c>
    </row>
    <row r="71" spans="1:21" x14ac:dyDescent="0.25">
      <c r="A71">
        <v>75</v>
      </c>
      <c r="B71" t="s">
        <v>321</v>
      </c>
      <c r="C71" s="1">
        <v>38717</v>
      </c>
      <c r="D71" t="s">
        <v>322</v>
      </c>
      <c r="E71" t="s">
        <v>323</v>
      </c>
      <c r="F71" t="s">
        <v>247</v>
      </c>
      <c r="G71" t="s">
        <v>248</v>
      </c>
      <c r="H71" t="s">
        <v>296</v>
      </c>
      <c r="I71" t="s">
        <v>99</v>
      </c>
      <c r="J71" t="s">
        <v>100</v>
      </c>
      <c r="K71">
        <v>8</v>
      </c>
      <c r="L71" t="s">
        <v>101</v>
      </c>
      <c r="M71" t="s">
        <v>74</v>
      </c>
      <c r="N71" t="s">
        <v>75</v>
      </c>
      <c r="O71" t="s">
        <v>76</v>
      </c>
      <c r="P71" s="1">
        <v>38717</v>
      </c>
      <c r="Q71" t="s">
        <v>53</v>
      </c>
      <c r="R71" s="2">
        <v>2900</v>
      </c>
      <c r="S71">
        <v>10</v>
      </c>
      <c r="T71">
        <v>0</v>
      </c>
      <c r="U71" t="s">
        <v>28</v>
      </c>
    </row>
    <row r="72" spans="1:21" x14ac:dyDescent="0.25">
      <c r="A72">
        <v>76</v>
      </c>
      <c r="B72" t="s">
        <v>324</v>
      </c>
      <c r="C72" s="1">
        <v>38717</v>
      </c>
      <c r="D72" t="s">
        <v>298</v>
      </c>
      <c r="E72" t="s">
        <v>265</v>
      </c>
      <c r="F72" t="s">
        <v>247</v>
      </c>
      <c r="G72" t="s">
        <v>248</v>
      </c>
      <c r="H72" t="s">
        <v>296</v>
      </c>
      <c r="I72" t="s">
        <v>99</v>
      </c>
      <c r="J72" t="s">
        <v>100</v>
      </c>
      <c r="K72">
        <v>8</v>
      </c>
      <c r="L72" t="s">
        <v>101</v>
      </c>
      <c r="M72" t="s">
        <v>74</v>
      </c>
      <c r="N72" t="s">
        <v>75</v>
      </c>
      <c r="O72" t="s">
        <v>76</v>
      </c>
      <c r="P72" s="1">
        <v>38717</v>
      </c>
      <c r="Q72" t="s">
        <v>53</v>
      </c>
      <c r="R72">
        <v>171.35</v>
      </c>
      <c r="S72">
        <v>10</v>
      </c>
      <c r="T72">
        <v>0</v>
      </c>
      <c r="U72" t="s">
        <v>28</v>
      </c>
    </row>
    <row r="73" spans="1:21" x14ac:dyDescent="0.25">
      <c r="A73">
        <v>77</v>
      </c>
      <c r="B73" t="s">
        <v>325</v>
      </c>
      <c r="C73" s="1">
        <v>38717</v>
      </c>
      <c r="D73" t="s">
        <v>326</v>
      </c>
      <c r="E73" t="s">
        <v>265</v>
      </c>
      <c r="F73" t="s">
        <v>247</v>
      </c>
      <c r="G73" t="s">
        <v>248</v>
      </c>
      <c r="H73" t="s">
        <v>327</v>
      </c>
      <c r="I73" t="s">
        <v>99</v>
      </c>
      <c r="J73" t="s">
        <v>100</v>
      </c>
      <c r="K73">
        <v>8</v>
      </c>
      <c r="L73" t="s">
        <v>101</v>
      </c>
      <c r="M73" t="s">
        <v>74</v>
      </c>
      <c r="N73" t="s">
        <v>75</v>
      </c>
      <c r="O73" t="s">
        <v>76</v>
      </c>
      <c r="P73" s="1">
        <v>38717</v>
      </c>
      <c r="Q73" t="s">
        <v>53</v>
      </c>
      <c r="R73">
        <v>939.5</v>
      </c>
      <c r="S73">
        <v>10</v>
      </c>
      <c r="T73">
        <v>0</v>
      </c>
      <c r="U73" t="s">
        <v>28</v>
      </c>
    </row>
    <row r="74" spans="1:21" x14ac:dyDescent="0.25">
      <c r="A74">
        <v>78</v>
      </c>
      <c r="B74" t="s">
        <v>328</v>
      </c>
      <c r="C74" s="1">
        <v>38717</v>
      </c>
      <c r="D74" t="s">
        <v>329</v>
      </c>
      <c r="E74" t="s">
        <v>246</v>
      </c>
      <c r="F74" t="s">
        <v>247</v>
      </c>
      <c r="G74" t="s">
        <v>248</v>
      </c>
      <c r="H74" t="s">
        <v>330</v>
      </c>
      <c r="I74" t="s">
        <v>99</v>
      </c>
      <c r="J74" t="s">
        <v>100</v>
      </c>
      <c r="K74">
        <v>8</v>
      </c>
      <c r="L74" t="s">
        <v>101</v>
      </c>
      <c r="M74" t="s">
        <v>74</v>
      </c>
      <c r="N74" t="s">
        <v>75</v>
      </c>
      <c r="O74" t="s">
        <v>76</v>
      </c>
      <c r="P74" s="1">
        <v>38717</v>
      </c>
      <c r="Q74" t="s">
        <v>53</v>
      </c>
      <c r="R74" s="2">
        <v>3000</v>
      </c>
      <c r="S74">
        <v>10</v>
      </c>
      <c r="T74">
        <v>0</v>
      </c>
      <c r="U74" t="s">
        <v>28</v>
      </c>
    </row>
    <row r="75" spans="1:21" x14ac:dyDescent="0.25">
      <c r="A75">
        <v>79</v>
      </c>
      <c r="B75" t="s">
        <v>331</v>
      </c>
      <c r="C75" s="1">
        <v>38717</v>
      </c>
      <c r="D75" t="s">
        <v>332</v>
      </c>
      <c r="E75" t="s">
        <v>333</v>
      </c>
      <c r="F75" t="s">
        <v>247</v>
      </c>
      <c r="G75" t="s">
        <v>248</v>
      </c>
      <c r="H75" t="s">
        <v>334</v>
      </c>
      <c r="I75" t="s">
        <v>99</v>
      </c>
      <c r="J75" t="s">
        <v>100</v>
      </c>
      <c r="K75">
        <v>8</v>
      </c>
      <c r="L75" t="s">
        <v>101</v>
      </c>
      <c r="M75" t="s">
        <v>74</v>
      </c>
      <c r="N75" t="s">
        <v>75</v>
      </c>
      <c r="O75" t="s">
        <v>76</v>
      </c>
      <c r="P75" s="1">
        <v>38717</v>
      </c>
      <c r="Q75" t="s">
        <v>53</v>
      </c>
      <c r="R75" s="2">
        <v>5800</v>
      </c>
      <c r="S75">
        <v>10</v>
      </c>
      <c r="T75">
        <v>0</v>
      </c>
      <c r="U75" t="s">
        <v>28</v>
      </c>
    </row>
    <row r="76" spans="1:21" x14ac:dyDescent="0.25">
      <c r="A76">
        <v>80</v>
      </c>
      <c r="B76" t="s">
        <v>335</v>
      </c>
      <c r="C76" s="1">
        <v>38717</v>
      </c>
      <c r="D76" t="s">
        <v>303</v>
      </c>
      <c r="E76" t="s">
        <v>246</v>
      </c>
      <c r="F76" t="s">
        <v>247</v>
      </c>
      <c r="G76" t="s">
        <v>248</v>
      </c>
      <c r="H76" t="s">
        <v>336</v>
      </c>
      <c r="I76" t="s">
        <v>99</v>
      </c>
      <c r="J76" t="s">
        <v>100</v>
      </c>
      <c r="K76">
        <v>8</v>
      </c>
      <c r="L76" t="s">
        <v>101</v>
      </c>
      <c r="M76" t="s">
        <v>74</v>
      </c>
      <c r="N76" t="s">
        <v>75</v>
      </c>
      <c r="O76" t="s">
        <v>76</v>
      </c>
      <c r="P76" s="1">
        <v>38717</v>
      </c>
      <c r="Q76" t="s">
        <v>53</v>
      </c>
      <c r="R76" s="2">
        <v>1035</v>
      </c>
      <c r="S76">
        <v>10</v>
      </c>
      <c r="T76">
        <v>0</v>
      </c>
      <c r="U76" t="s">
        <v>28</v>
      </c>
    </row>
    <row r="77" spans="1:21" x14ac:dyDescent="0.25">
      <c r="A77">
        <v>81</v>
      </c>
      <c r="B77" t="s">
        <v>337</v>
      </c>
      <c r="C77" s="1">
        <v>38717</v>
      </c>
      <c r="D77" t="s">
        <v>305</v>
      </c>
      <c r="E77" t="s">
        <v>246</v>
      </c>
      <c r="F77" t="s">
        <v>247</v>
      </c>
      <c r="G77" t="s">
        <v>248</v>
      </c>
      <c r="H77" t="s">
        <v>296</v>
      </c>
      <c r="I77" t="s">
        <v>99</v>
      </c>
      <c r="J77" t="s">
        <v>100</v>
      </c>
      <c r="K77">
        <v>8</v>
      </c>
      <c r="L77" t="s">
        <v>101</v>
      </c>
      <c r="M77" t="s">
        <v>74</v>
      </c>
      <c r="N77" t="s">
        <v>75</v>
      </c>
      <c r="O77" t="s">
        <v>76</v>
      </c>
      <c r="P77" s="1">
        <v>38717</v>
      </c>
      <c r="Q77" t="s">
        <v>53</v>
      </c>
      <c r="R77">
        <v>260</v>
      </c>
      <c r="S77">
        <v>10</v>
      </c>
      <c r="T77">
        <v>0</v>
      </c>
      <c r="U77" t="s">
        <v>28</v>
      </c>
    </row>
    <row r="78" spans="1:21" x14ac:dyDescent="0.25">
      <c r="A78">
        <v>82</v>
      </c>
      <c r="B78" t="s">
        <v>338</v>
      </c>
      <c r="C78" s="1">
        <v>38717</v>
      </c>
      <c r="D78" t="s">
        <v>339</v>
      </c>
      <c r="E78" t="s">
        <v>246</v>
      </c>
      <c r="F78" t="s">
        <v>247</v>
      </c>
      <c r="G78" t="s">
        <v>248</v>
      </c>
      <c r="H78" t="s">
        <v>340</v>
      </c>
      <c r="I78" t="s">
        <v>99</v>
      </c>
      <c r="J78" t="s">
        <v>100</v>
      </c>
      <c r="K78">
        <v>8</v>
      </c>
      <c r="L78" t="s">
        <v>101</v>
      </c>
      <c r="M78" t="s">
        <v>74</v>
      </c>
      <c r="N78" t="s">
        <v>75</v>
      </c>
      <c r="O78" t="s">
        <v>76</v>
      </c>
      <c r="P78" s="1">
        <v>38717</v>
      </c>
      <c r="Q78" t="s">
        <v>53</v>
      </c>
      <c r="R78" s="2">
        <v>1100</v>
      </c>
      <c r="S78">
        <v>10</v>
      </c>
      <c r="T78">
        <v>0</v>
      </c>
      <c r="U78" t="s">
        <v>28</v>
      </c>
    </row>
    <row r="79" spans="1:21" x14ac:dyDescent="0.25">
      <c r="A79">
        <v>83</v>
      </c>
      <c r="B79" t="s">
        <v>341</v>
      </c>
      <c r="C79" s="1">
        <v>38717</v>
      </c>
      <c r="D79" t="s">
        <v>298</v>
      </c>
      <c r="E79" t="s">
        <v>265</v>
      </c>
      <c r="F79" t="s">
        <v>247</v>
      </c>
      <c r="G79" t="s">
        <v>248</v>
      </c>
      <c r="H79" t="s">
        <v>342</v>
      </c>
      <c r="I79" t="s">
        <v>99</v>
      </c>
      <c r="J79" t="s">
        <v>100</v>
      </c>
      <c r="K79">
        <v>8</v>
      </c>
      <c r="L79" t="s">
        <v>101</v>
      </c>
      <c r="M79" t="s">
        <v>74</v>
      </c>
      <c r="N79" t="s">
        <v>75</v>
      </c>
      <c r="O79" t="s">
        <v>76</v>
      </c>
      <c r="P79" s="1">
        <v>38717</v>
      </c>
      <c r="Q79" t="s">
        <v>53</v>
      </c>
      <c r="R79">
        <v>171.35</v>
      </c>
      <c r="S79">
        <v>10</v>
      </c>
      <c r="T79">
        <v>0</v>
      </c>
      <c r="U79" t="s">
        <v>28</v>
      </c>
    </row>
    <row r="80" spans="1:21" x14ac:dyDescent="0.25">
      <c r="A80">
        <v>84</v>
      </c>
      <c r="B80" t="s">
        <v>343</v>
      </c>
      <c r="C80" s="1">
        <v>38717</v>
      </c>
      <c r="D80" t="s">
        <v>287</v>
      </c>
      <c r="E80" t="s">
        <v>246</v>
      </c>
      <c r="F80" t="s">
        <v>247</v>
      </c>
      <c r="G80" t="s">
        <v>248</v>
      </c>
      <c r="H80" t="s">
        <v>344</v>
      </c>
      <c r="I80" t="s">
        <v>99</v>
      </c>
      <c r="J80" t="s">
        <v>100</v>
      </c>
      <c r="K80">
        <v>8</v>
      </c>
      <c r="L80" t="s">
        <v>101</v>
      </c>
      <c r="M80" t="s">
        <v>74</v>
      </c>
      <c r="N80" t="s">
        <v>75</v>
      </c>
      <c r="O80" t="s">
        <v>76</v>
      </c>
      <c r="P80" s="1">
        <v>38717</v>
      </c>
      <c r="Q80" t="s">
        <v>53</v>
      </c>
      <c r="R80" s="2">
        <v>1110</v>
      </c>
      <c r="S80">
        <v>10</v>
      </c>
      <c r="T80">
        <v>0</v>
      </c>
      <c r="U80" t="s">
        <v>28</v>
      </c>
    </row>
    <row r="81" spans="1:21" x14ac:dyDescent="0.25">
      <c r="A81">
        <v>85</v>
      </c>
      <c r="B81" t="s">
        <v>345</v>
      </c>
      <c r="C81" s="1">
        <v>38717</v>
      </c>
      <c r="D81" t="s">
        <v>303</v>
      </c>
      <c r="E81" t="s">
        <v>246</v>
      </c>
      <c r="F81" t="s">
        <v>247</v>
      </c>
      <c r="G81" t="s">
        <v>248</v>
      </c>
      <c r="H81" t="s">
        <v>346</v>
      </c>
      <c r="I81" t="s">
        <v>99</v>
      </c>
      <c r="J81" t="s">
        <v>100</v>
      </c>
      <c r="K81">
        <v>8</v>
      </c>
      <c r="L81" t="s">
        <v>101</v>
      </c>
      <c r="M81" t="s">
        <v>74</v>
      </c>
      <c r="N81" t="s">
        <v>75</v>
      </c>
      <c r="O81" t="s">
        <v>76</v>
      </c>
      <c r="P81" s="1">
        <v>38717</v>
      </c>
      <c r="Q81" t="s">
        <v>53</v>
      </c>
      <c r="R81" s="2">
        <v>1035</v>
      </c>
      <c r="S81">
        <v>10</v>
      </c>
      <c r="T81">
        <v>0</v>
      </c>
      <c r="U81" t="s">
        <v>28</v>
      </c>
    </row>
    <row r="82" spans="1:21" x14ac:dyDescent="0.25">
      <c r="A82">
        <v>86</v>
      </c>
      <c r="B82" t="s">
        <v>347</v>
      </c>
      <c r="C82" s="1">
        <v>38717</v>
      </c>
      <c r="D82" t="s">
        <v>305</v>
      </c>
      <c r="E82" t="s">
        <v>246</v>
      </c>
      <c r="F82" t="s">
        <v>247</v>
      </c>
      <c r="G82" t="s">
        <v>248</v>
      </c>
      <c r="H82" t="s">
        <v>296</v>
      </c>
      <c r="I82" t="s">
        <v>99</v>
      </c>
      <c r="J82" t="s">
        <v>100</v>
      </c>
      <c r="K82">
        <v>8</v>
      </c>
      <c r="L82" t="s">
        <v>101</v>
      </c>
      <c r="M82" t="s">
        <v>74</v>
      </c>
      <c r="N82" t="s">
        <v>75</v>
      </c>
      <c r="O82" t="s">
        <v>76</v>
      </c>
      <c r="P82" s="1">
        <v>38717</v>
      </c>
      <c r="Q82" t="s">
        <v>53</v>
      </c>
      <c r="R82">
        <v>260</v>
      </c>
      <c r="S82">
        <v>10</v>
      </c>
      <c r="T82">
        <v>0</v>
      </c>
      <c r="U82" t="s">
        <v>28</v>
      </c>
    </row>
    <row r="83" spans="1:21" x14ac:dyDescent="0.25">
      <c r="A83">
        <v>87</v>
      </c>
      <c r="B83" t="s">
        <v>348</v>
      </c>
      <c r="C83" s="1">
        <v>38717</v>
      </c>
      <c r="D83" t="s">
        <v>308</v>
      </c>
      <c r="E83" t="s">
        <v>265</v>
      </c>
      <c r="F83" t="s">
        <v>247</v>
      </c>
      <c r="G83" t="s">
        <v>248</v>
      </c>
      <c r="H83" t="s">
        <v>349</v>
      </c>
      <c r="I83" t="s">
        <v>99</v>
      </c>
      <c r="J83" t="s">
        <v>100</v>
      </c>
      <c r="K83">
        <v>8</v>
      </c>
      <c r="L83" t="s">
        <v>101</v>
      </c>
      <c r="M83" t="s">
        <v>74</v>
      </c>
      <c r="N83" t="s">
        <v>75</v>
      </c>
      <c r="O83" t="s">
        <v>76</v>
      </c>
      <c r="P83" s="1">
        <v>38717</v>
      </c>
      <c r="Q83" t="s">
        <v>53</v>
      </c>
      <c r="R83">
        <v>212.75</v>
      </c>
      <c r="S83">
        <v>10</v>
      </c>
      <c r="T83">
        <v>0</v>
      </c>
      <c r="U83" t="s">
        <v>28</v>
      </c>
    </row>
    <row r="84" spans="1:21" x14ac:dyDescent="0.25">
      <c r="A84">
        <v>88</v>
      </c>
      <c r="B84" t="s">
        <v>350</v>
      </c>
      <c r="C84" s="1">
        <v>38717</v>
      </c>
      <c r="D84" t="s">
        <v>305</v>
      </c>
      <c r="E84" t="s">
        <v>246</v>
      </c>
      <c r="F84" t="s">
        <v>247</v>
      </c>
      <c r="G84" t="s">
        <v>248</v>
      </c>
      <c r="H84" t="s">
        <v>296</v>
      </c>
      <c r="I84" t="s">
        <v>99</v>
      </c>
      <c r="J84" t="s">
        <v>100</v>
      </c>
      <c r="K84">
        <v>8</v>
      </c>
      <c r="L84" t="s">
        <v>101</v>
      </c>
      <c r="M84" t="s">
        <v>74</v>
      </c>
      <c r="N84" t="s">
        <v>75</v>
      </c>
      <c r="O84" t="s">
        <v>76</v>
      </c>
      <c r="P84" s="1">
        <v>38717</v>
      </c>
      <c r="Q84" t="s">
        <v>53</v>
      </c>
      <c r="R84">
        <v>260</v>
      </c>
      <c r="S84">
        <v>10</v>
      </c>
      <c r="T84">
        <v>0</v>
      </c>
      <c r="U84" t="s">
        <v>28</v>
      </c>
    </row>
    <row r="85" spans="1:21" x14ac:dyDescent="0.25">
      <c r="A85">
        <v>89</v>
      </c>
      <c r="B85" t="s">
        <v>351</v>
      </c>
      <c r="C85" s="1">
        <v>38717</v>
      </c>
      <c r="D85" t="s">
        <v>303</v>
      </c>
      <c r="E85" t="s">
        <v>246</v>
      </c>
      <c r="F85" t="s">
        <v>247</v>
      </c>
      <c r="G85" t="s">
        <v>248</v>
      </c>
      <c r="H85" t="s">
        <v>352</v>
      </c>
      <c r="I85" t="s">
        <v>99</v>
      </c>
      <c r="J85" t="s">
        <v>100</v>
      </c>
      <c r="K85">
        <v>8</v>
      </c>
      <c r="L85" t="s">
        <v>101</v>
      </c>
      <c r="M85" t="s">
        <v>74</v>
      </c>
      <c r="N85" t="s">
        <v>75</v>
      </c>
      <c r="O85" t="s">
        <v>76</v>
      </c>
      <c r="P85" s="1">
        <v>38717</v>
      </c>
      <c r="Q85" t="s">
        <v>53</v>
      </c>
      <c r="R85" s="2">
        <v>1035</v>
      </c>
      <c r="S85">
        <v>10</v>
      </c>
      <c r="T85">
        <v>0</v>
      </c>
      <c r="U85" t="s">
        <v>28</v>
      </c>
    </row>
    <row r="86" spans="1:21" x14ac:dyDescent="0.25">
      <c r="A86">
        <v>90</v>
      </c>
      <c r="B86" t="s">
        <v>353</v>
      </c>
      <c r="C86" s="1">
        <v>38717</v>
      </c>
      <c r="D86" t="s">
        <v>303</v>
      </c>
      <c r="E86" t="s">
        <v>246</v>
      </c>
      <c r="F86" t="s">
        <v>247</v>
      </c>
      <c r="G86" t="s">
        <v>248</v>
      </c>
      <c r="H86" t="s">
        <v>354</v>
      </c>
      <c r="I86" t="s">
        <v>99</v>
      </c>
      <c r="J86" t="s">
        <v>100</v>
      </c>
      <c r="K86">
        <v>8</v>
      </c>
      <c r="L86" t="s">
        <v>101</v>
      </c>
      <c r="M86" t="s">
        <v>74</v>
      </c>
      <c r="N86" t="s">
        <v>75</v>
      </c>
      <c r="O86" t="s">
        <v>76</v>
      </c>
      <c r="P86" s="1">
        <v>38717</v>
      </c>
      <c r="Q86" t="s">
        <v>53</v>
      </c>
      <c r="R86" s="2">
        <v>1035</v>
      </c>
      <c r="S86">
        <v>10</v>
      </c>
      <c r="T86">
        <v>0</v>
      </c>
      <c r="U86" t="s">
        <v>28</v>
      </c>
    </row>
    <row r="87" spans="1:21" x14ac:dyDescent="0.25">
      <c r="A87">
        <v>91</v>
      </c>
      <c r="B87" t="s">
        <v>355</v>
      </c>
      <c r="C87" s="1">
        <v>38717</v>
      </c>
      <c r="D87" t="s">
        <v>308</v>
      </c>
      <c r="E87" t="s">
        <v>265</v>
      </c>
      <c r="F87" t="s">
        <v>247</v>
      </c>
      <c r="G87" t="s">
        <v>248</v>
      </c>
      <c r="H87" t="s">
        <v>296</v>
      </c>
      <c r="I87" t="s">
        <v>99</v>
      </c>
      <c r="J87" t="s">
        <v>100</v>
      </c>
      <c r="K87">
        <v>8</v>
      </c>
      <c r="L87" t="s">
        <v>101</v>
      </c>
      <c r="M87" t="s">
        <v>74</v>
      </c>
      <c r="N87" t="s">
        <v>75</v>
      </c>
      <c r="O87" t="s">
        <v>76</v>
      </c>
      <c r="P87" s="1">
        <v>38717</v>
      </c>
      <c r="Q87" t="s">
        <v>53</v>
      </c>
      <c r="R87">
        <v>212.75</v>
      </c>
      <c r="S87">
        <v>10</v>
      </c>
      <c r="T87">
        <v>0</v>
      </c>
      <c r="U87" t="s">
        <v>28</v>
      </c>
    </row>
    <row r="88" spans="1:21" x14ac:dyDescent="0.25">
      <c r="A88">
        <v>92</v>
      </c>
      <c r="B88" t="s">
        <v>356</v>
      </c>
      <c r="C88" s="1">
        <v>38717</v>
      </c>
      <c r="D88" t="s">
        <v>305</v>
      </c>
      <c r="E88" t="s">
        <v>246</v>
      </c>
      <c r="F88" t="s">
        <v>247</v>
      </c>
      <c r="G88" t="s">
        <v>248</v>
      </c>
      <c r="H88" t="s">
        <v>296</v>
      </c>
      <c r="I88" t="s">
        <v>99</v>
      </c>
      <c r="J88" t="s">
        <v>100</v>
      </c>
      <c r="K88">
        <v>8</v>
      </c>
      <c r="L88" t="s">
        <v>101</v>
      </c>
      <c r="M88" t="s">
        <v>74</v>
      </c>
      <c r="N88" t="s">
        <v>75</v>
      </c>
      <c r="O88" t="s">
        <v>76</v>
      </c>
      <c r="P88" s="1">
        <v>38717</v>
      </c>
      <c r="Q88" t="s">
        <v>53</v>
      </c>
      <c r="R88">
        <v>260</v>
      </c>
      <c r="S88">
        <v>10</v>
      </c>
      <c r="T88">
        <v>0</v>
      </c>
      <c r="U88" t="s">
        <v>28</v>
      </c>
    </row>
    <row r="89" spans="1:21" x14ac:dyDescent="0.25">
      <c r="A89">
        <v>93</v>
      </c>
      <c r="B89" t="s">
        <v>357</v>
      </c>
      <c r="C89" s="1">
        <v>38717</v>
      </c>
      <c r="D89" t="s">
        <v>358</v>
      </c>
      <c r="E89" t="s">
        <v>246</v>
      </c>
      <c r="F89" t="s">
        <v>247</v>
      </c>
      <c r="G89" t="s">
        <v>248</v>
      </c>
      <c r="H89" t="s">
        <v>359</v>
      </c>
      <c r="I89" t="s">
        <v>99</v>
      </c>
      <c r="J89" t="s">
        <v>100</v>
      </c>
      <c r="K89">
        <v>8</v>
      </c>
      <c r="L89" t="s">
        <v>101</v>
      </c>
      <c r="M89" t="s">
        <v>74</v>
      </c>
      <c r="N89" t="s">
        <v>75</v>
      </c>
      <c r="O89" t="s">
        <v>76</v>
      </c>
      <c r="P89" s="1">
        <v>38717</v>
      </c>
      <c r="Q89" t="s">
        <v>53</v>
      </c>
      <c r="R89" s="2">
        <v>34025</v>
      </c>
      <c r="S89">
        <v>10</v>
      </c>
      <c r="T89">
        <v>0</v>
      </c>
      <c r="U89" t="s">
        <v>28</v>
      </c>
    </row>
    <row r="90" spans="1:21" x14ac:dyDescent="0.25">
      <c r="A90">
        <v>94</v>
      </c>
      <c r="B90" t="s">
        <v>360</v>
      </c>
      <c r="C90" s="1">
        <v>38717</v>
      </c>
      <c r="D90" t="s">
        <v>305</v>
      </c>
      <c r="E90" t="s">
        <v>246</v>
      </c>
      <c r="F90" t="s">
        <v>247</v>
      </c>
      <c r="G90" t="s">
        <v>248</v>
      </c>
      <c r="H90" t="s">
        <v>361</v>
      </c>
      <c r="I90" t="s">
        <v>99</v>
      </c>
      <c r="J90" t="s">
        <v>100</v>
      </c>
      <c r="K90">
        <v>8</v>
      </c>
      <c r="L90" t="s">
        <v>101</v>
      </c>
      <c r="M90" t="s">
        <v>74</v>
      </c>
      <c r="N90" t="s">
        <v>75</v>
      </c>
      <c r="O90" t="s">
        <v>76</v>
      </c>
      <c r="P90" s="1">
        <v>38717</v>
      </c>
      <c r="Q90" t="s">
        <v>53</v>
      </c>
      <c r="R90">
        <v>260</v>
      </c>
      <c r="S90">
        <v>10</v>
      </c>
      <c r="T90">
        <v>0</v>
      </c>
      <c r="U90" t="s">
        <v>28</v>
      </c>
    </row>
    <row r="91" spans="1:21" x14ac:dyDescent="0.25">
      <c r="A91">
        <v>95</v>
      </c>
      <c r="B91" t="s">
        <v>362</v>
      </c>
      <c r="C91" s="1">
        <v>38717</v>
      </c>
      <c r="D91" t="s">
        <v>298</v>
      </c>
      <c r="E91" t="s">
        <v>265</v>
      </c>
      <c r="F91" t="s">
        <v>247</v>
      </c>
      <c r="G91" t="s">
        <v>248</v>
      </c>
      <c r="H91" t="s">
        <v>296</v>
      </c>
      <c r="I91" t="s">
        <v>99</v>
      </c>
      <c r="J91" t="s">
        <v>100</v>
      </c>
      <c r="K91">
        <v>8</v>
      </c>
      <c r="L91" t="s">
        <v>101</v>
      </c>
      <c r="M91" t="s">
        <v>74</v>
      </c>
      <c r="N91" t="s">
        <v>75</v>
      </c>
      <c r="O91" t="s">
        <v>76</v>
      </c>
      <c r="P91" s="1">
        <v>38717</v>
      </c>
      <c r="Q91" t="s">
        <v>53</v>
      </c>
      <c r="R91">
        <v>171.35</v>
      </c>
      <c r="S91">
        <v>10</v>
      </c>
      <c r="T91">
        <v>0</v>
      </c>
      <c r="U91" t="s">
        <v>28</v>
      </c>
    </row>
    <row r="92" spans="1:21" x14ac:dyDescent="0.25">
      <c r="A92">
        <v>96</v>
      </c>
      <c r="B92" t="s">
        <v>363</v>
      </c>
      <c r="C92" s="1">
        <v>38717</v>
      </c>
      <c r="D92" t="s">
        <v>303</v>
      </c>
      <c r="E92" t="s">
        <v>246</v>
      </c>
      <c r="F92" t="s">
        <v>247</v>
      </c>
      <c r="G92" t="s">
        <v>248</v>
      </c>
      <c r="H92" t="s">
        <v>364</v>
      </c>
      <c r="I92" t="s">
        <v>99</v>
      </c>
      <c r="J92" t="s">
        <v>100</v>
      </c>
      <c r="K92">
        <v>8</v>
      </c>
      <c r="L92" t="s">
        <v>101</v>
      </c>
      <c r="M92" t="s">
        <v>74</v>
      </c>
      <c r="N92" t="s">
        <v>75</v>
      </c>
      <c r="O92" t="s">
        <v>76</v>
      </c>
      <c r="P92" s="1">
        <v>38717</v>
      </c>
      <c r="Q92" t="s">
        <v>53</v>
      </c>
      <c r="R92" s="2">
        <v>1035</v>
      </c>
      <c r="S92">
        <v>10</v>
      </c>
      <c r="T92">
        <v>0</v>
      </c>
      <c r="U92" t="s">
        <v>28</v>
      </c>
    </row>
    <row r="93" spans="1:21" x14ac:dyDescent="0.25">
      <c r="A93">
        <v>97</v>
      </c>
      <c r="B93" t="s">
        <v>365</v>
      </c>
      <c r="C93" s="1">
        <v>38717</v>
      </c>
      <c r="D93" t="s">
        <v>366</v>
      </c>
      <c r="E93" t="s">
        <v>246</v>
      </c>
      <c r="F93" t="s">
        <v>247</v>
      </c>
      <c r="G93" t="s">
        <v>248</v>
      </c>
      <c r="H93" t="s">
        <v>367</v>
      </c>
      <c r="I93" t="s">
        <v>99</v>
      </c>
      <c r="J93" t="s">
        <v>100</v>
      </c>
      <c r="K93">
        <v>8</v>
      </c>
      <c r="L93" t="s">
        <v>101</v>
      </c>
      <c r="M93" t="s">
        <v>74</v>
      </c>
      <c r="N93" t="s">
        <v>75</v>
      </c>
      <c r="O93" t="s">
        <v>76</v>
      </c>
      <c r="P93" s="1">
        <v>38717</v>
      </c>
      <c r="Q93" t="s">
        <v>53</v>
      </c>
      <c r="R93" s="2">
        <v>10000</v>
      </c>
      <c r="S93">
        <v>10</v>
      </c>
      <c r="T93">
        <v>0</v>
      </c>
      <c r="U93" t="s">
        <v>28</v>
      </c>
    </row>
    <row r="94" spans="1:21" x14ac:dyDescent="0.25">
      <c r="A94">
        <v>98</v>
      </c>
      <c r="B94" t="s">
        <v>368</v>
      </c>
      <c r="C94" s="1">
        <v>38717</v>
      </c>
      <c r="D94" t="s">
        <v>303</v>
      </c>
      <c r="E94" t="s">
        <v>246</v>
      </c>
      <c r="F94" t="s">
        <v>247</v>
      </c>
      <c r="G94" t="s">
        <v>248</v>
      </c>
      <c r="H94" t="s">
        <v>369</v>
      </c>
      <c r="I94" t="s">
        <v>99</v>
      </c>
      <c r="J94" t="s">
        <v>100</v>
      </c>
      <c r="K94">
        <v>8</v>
      </c>
      <c r="L94" t="s">
        <v>101</v>
      </c>
      <c r="M94" t="s">
        <v>74</v>
      </c>
      <c r="N94" t="s">
        <v>75</v>
      </c>
      <c r="O94" t="s">
        <v>76</v>
      </c>
      <c r="P94" s="1">
        <v>38717</v>
      </c>
      <c r="Q94" t="s">
        <v>53</v>
      </c>
      <c r="R94" s="2">
        <v>1035</v>
      </c>
      <c r="S94">
        <v>10</v>
      </c>
      <c r="T94">
        <v>0</v>
      </c>
      <c r="U94" t="s">
        <v>28</v>
      </c>
    </row>
    <row r="95" spans="1:21" x14ac:dyDescent="0.25">
      <c r="A95">
        <v>99</v>
      </c>
      <c r="B95" t="s">
        <v>370</v>
      </c>
      <c r="C95" s="1">
        <v>38717</v>
      </c>
      <c r="D95" t="s">
        <v>305</v>
      </c>
      <c r="E95" t="s">
        <v>246</v>
      </c>
      <c r="F95" t="s">
        <v>247</v>
      </c>
      <c r="G95" t="s">
        <v>248</v>
      </c>
      <c r="H95" t="s">
        <v>296</v>
      </c>
      <c r="I95" t="s">
        <v>99</v>
      </c>
      <c r="J95" t="s">
        <v>100</v>
      </c>
      <c r="K95">
        <v>8</v>
      </c>
      <c r="L95" t="s">
        <v>101</v>
      </c>
      <c r="M95" t="s">
        <v>74</v>
      </c>
      <c r="N95" t="s">
        <v>75</v>
      </c>
      <c r="O95" t="s">
        <v>76</v>
      </c>
      <c r="P95" s="1">
        <v>38717</v>
      </c>
      <c r="Q95" t="s">
        <v>53</v>
      </c>
      <c r="R95">
        <v>260</v>
      </c>
      <c r="S95">
        <v>10</v>
      </c>
      <c r="T95">
        <v>0</v>
      </c>
      <c r="U95" t="s">
        <v>28</v>
      </c>
    </row>
    <row r="96" spans="1:21" x14ac:dyDescent="0.25">
      <c r="A96">
        <v>100</v>
      </c>
      <c r="B96" t="s">
        <v>371</v>
      </c>
      <c r="C96" s="1">
        <v>38717</v>
      </c>
      <c r="D96" t="s">
        <v>308</v>
      </c>
      <c r="E96" t="s">
        <v>265</v>
      </c>
      <c r="F96" t="s">
        <v>247</v>
      </c>
      <c r="G96" t="s">
        <v>248</v>
      </c>
      <c r="H96" t="s">
        <v>372</v>
      </c>
      <c r="I96" t="s">
        <v>99</v>
      </c>
      <c r="J96" t="s">
        <v>100</v>
      </c>
      <c r="K96">
        <v>8</v>
      </c>
      <c r="L96" t="s">
        <v>101</v>
      </c>
      <c r="M96" t="s">
        <v>74</v>
      </c>
      <c r="N96" t="s">
        <v>75</v>
      </c>
      <c r="O96" t="s">
        <v>76</v>
      </c>
      <c r="P96" s="1">
        <v>38717</v>
      </c>
      <c r="Q96" t="s">
        <v>53</v>
      </c>
      <c r="R96">
        <v>212.75</v>
      </c>
      <c r="S96">
        <v>10</v>
      </c>
      <c r="T96">
        <v>0</v>
      </c>
      <c r="U96" t="s">
        <v>28</v>
      </c>
    </row>
    <row r="97" spans="1:21" x14ac:dyDescent="0.25">
      <c r="A97">
        <v>101</v>
      </c>
      <c r="B97" t="s">
        <v>373</v>
      </c>
      <c r="C97" s="1">
        <v>38717</v>
      </c>
      <c r="D97" t="s">
        <v>374</v>
      </c>
      <c r="E97" t="s">
        <v>375</v>
      </c>
      <c r="F97" t="s">
        <v>247</v>
      </c>
      <c r="G97" t="s">
        <v>248</v>
      </c>
      <c r="H97" t="s">
        <v>376</v>
      </c>
      <c r="I97" t="s">
        <v>99</v>
      </c>
      <c r="J97" t="s">
        <v>100</v>
      </c>
      <c r="K97">
        <v>8</v>
      </c>
      <c r="L97" t="s">
        <v>101</v>
      </c>
      <c r="M97" t="s">
        <v>74</v>
      </c>
      <c r="N97" t="s">
        <v>75</v>
      </c>
      <c r="O97" t="s">
        <v>76</v>
      </c>
      <c r="P97" s="1">
        <v>38717</v>
      </c>
      <c r="Q97" t="s">
        <v>53</v>
      </c>
      <c r="R97">
        <v>910.8</v>
      </c>
      <c r="S97">
        <v>10</v>
      </c>
      <c r="T97">
        <v>0</v>
      </c>
      <c r="U97" t="s">
        <v>28</v>
      </c>
    </row>
    <row r="98" spans="1:21" x14ac:dyDescent="0.25">
      <c r="A98">
        <v>102</v>
      </c>
      <c r="B98" t="s">
        <v>377</v>
      </c>
      <c r="C98" s="1">
        <v>38717</v>
      </c>
      <c r="D98" t="s">
        <v>378</v>
      </c>
      <c r="E98" t="s">
        <v>246</v>
      </c>
      <c r="F98" t="s">
        <v>247</v>
      </c>
      <c r="G98" t="s">
        <v>248</v>
      </c>
      <c r="H98" t="s">
        <v>379</v>
      </c>
      <c r="I98" t="s">
        <v>99</v>
      </c>
      <c r="J98" t="s">
        <v>100</v>
      </c>
      <c r="K98">
        <v>8</v>
      </c>
      <c r="L98" t="s">
        <v>101</v>
      </c>
      <c r="M98" t="s">
        <v>74</v>
      </c>
      <c r="N98" t="s">
        <v>75</v>
      </c>
      <c r="O98" t="s">
        <v>76</v>
      </c>
      <c r="P98" s="1">
        <v>38717</v>
      </c>
      <c r="Q98" t="s">
        <v>53</v>
      </c>
      <c r="R98">
        <v>920</v>
      </c>
      <c r="S98">
        <v>10</v>
      </c>
      <c r="T98">
        <v>0</v>
      </c>
      <c r="U98" t="s">
        <v>28</v>
      </c>
    </row>
    <row r="99" spans="1:21" x14ac:dyDescent="0.25">
      <c r="A99">
        <v>103</v>
      </c>
      <c r="B99" t="s">
        <v>380</v>
      </c>
      <c r="C99" s="1">
        <v>38717</v>
      </c>
      <c r="D99" t="s">
        <v>251</v>
      </c>
      <c r="E99" t="s">
        <v>246</v>
      </c>
      <c r="F99" t="s">
        <v>247</v>
      </c>
      <c r="G99" t="s">
        <v>248</v>
      </c>
      <c r="H99" t="s">
        <v>381</v>
      </c>
      <c r="I99" t="s">
        <v>99</v>
      </c>
      <c r="J99" t="s">
        <v>100</v>
      </c>
      <c r="K99">
        <v>8</v>
      </c>
      <c r="L99" t="s">
        <v>101</v>
      </c>
      <c r="M99" t="s">
        <v>74</v>
      </c>
      <c r="N99" t="s">
        <v>75</v>
      </c>
      <c r="O99" t="s">
        <v>76</v>
      </c>
      <c r="P99" s="1">
        <v>38717</v>
      </c>
      <c r="Q99" t="s">
        <v>53</v>
      </c>
      <c r="R99">
        <v>460</v>
      </c>
      <c r="S99">
        <v>10</v>
      </c>
      <c r="T99">
        <v>0</v>
      </c>
      <c r="U99" t="s">
        <v>28</v>
      </c>
    </row>
    <row r="100" spans="1:21" x14ac:dyDescent="0.25">
      <c r="A100">
        <v>104</v>
      </c>
      <c r="B100" t="s">
        <v>382</v>
      </c>
      <c r="C100" s="1">
        <v>38717</v>
      </c>
      <c r="D100" t="s">
        <v>383</v>
      </c>
      <c r="E100" t="s">
        <v>246</v>
      </c>
      <c r="F100" t="s">
        <v>247</v>
      </c>
      <c r="G100" t="s">
        <v>248</v>
      </c>
      <c r="H100" t="s">
        <v>384</v>
      </c>
      <c r="I100" t="s">
        <v>99</v>
      </c>
      <c r="J100" t="s">
        <v>100</v>
      </c>
      <c r="K100">
        <v>8</v>
      </c>
      <c r="L100" t="s">
        <v>101</v>
      </c>
      <c r="M100" t="s">
        <v>74</v>
      </c>
      <c r="N100" t="s">
        <v>75</v>
      </c>
      <c r="O100" t="s">
        <v>76</v>
      </c>
      <c r="P100" s="1">
        <v>38717</v>
      </c>
      <c r="Q100" t="s">
        <v>53</v>
      </c>
      <c r="R100" s="2">
        <v>2070</v>
      </c>
      <c r="S100">
        <v>10</v>
      </c>
      <c r="T100">
        <v>0</v>
      </c>
      <c r="U100" t="s">
        <v>28</v>
      </c>
    </row>
    <row r="101" spans="1:21" x14ac:dyDescent="0.25">
      <c r="A101">
        <v>105</v>
      </c>
      <c r="B101" t="s">
        <v>385</v>
      </c>
      <c r="C101" s="1">
        <v>38717</v>
      </c>
      <c r="D101" t="s">
        <v>298</v>
      </c>
      <c r="E101" t="s">
        <v>265</v>
      </c>
      <c r="F101" t="s">
        <v>247</v>
      </c>
      <c r="G101" t="s">
        <v>248</v>
      </c>
      <c r="H101" t="s">
        <v>386</v>
      </c>
      <c r="I101" t="s">
        <v>99</v>
      </c>
      <c r="J101" t="s">
        <v>100</v>
      </c>
      <c r="K101">
        <v>8</v>
      </c>
      <c r="L101" t="s">
        <v>101</v>
      </c>
      <c r="M101" t="s">
        <v>74</v>
      </c>
      <c r="N101" t="s">
        <v>75</v>
      </c>
      <c r="O101" t="s">
        <v>76</v>
      </c>
      <c r="P101" s="1">
        <v>38717</v>
      </c>
      <c r="Q101" t="s">
        <v>53</v>
      </c>
      <c r="R101">
        <v>171.35</v>
      </c>
      <c r="S101">
        <v>10</v>
      </c>
      <c r="T101">
        <v>0</v>
      </c>
      <c r="U101" t="s">
        <v>28</v>
      </c>
    </row>
    <row r="102" spans="1:21" x14ac:dyDescent="0.25">
      <c r="A102">
        <v>106</v>
      </c>
      <c r="B102" t="s">
        <v>387</v>
      </c>
      <c r="C102" s="1">
        <v>38717</v>
      </c>
      <c r="D102" t="s">
        <v>303</v>
      </c>
      <c r="E102" t="s">
        <v>246</v>
      </c>
      <c r="F102" t="s">
        <v>247</v>
      </c>
      <c r="G102" t="s">
        <v>248</v>
      </c>
      <c r="H102" t="s">
        <v>388</v>
      </c>
      <c r="I102" t="s">
        <v>99</v>
      </c>
      <c r="J102" t="s">
        <v>100</v>
      </c>
      <c r="K102">
        <v>8</v>
      </c>
      <c r="L102" t="s">
        <v>101</v>
      </c>
      <c r="M102" t="s">
        <v>74</v>
      </c>
      <c r="N102" t="s">
        <v>75</v>
      </c>
      <c r="O102" t="s">
        <v>76</v>
      </c>
      <c r="P102" s="1">
        <v>38717</v>
      </c>
      <c r="Q102" t="s">
        <v>53</v>
      </c>
      <c r="R102" s="2">
        <v>1035</v>
      </c>
      <c r="S102">
        <v>10</v>
      </c>
      <c r="T102">
        <v>0</v>
      </c>
      <c r="U102" t="s">
        <v>28</v>
      </c>
    </row>
    <row r="103" spans="1:21" x14ac:dyDescent="0.25">
      <c r="A103">
        <v>107</v>
      </c>
      <c r="B103" t="s">
        <v>389</v>
      </c>
      <c r="C103" s="1">
        <v>38717</v>
      </c>
      <c r="D103" t="s">
        <v>305</v>
      </c>
      <c r="E103" t="s">
        <v>246</v>
      </c>
      <c r="F103" t="s">
        <v>247</v>
      </c>
      <c r="G103" t="s">
        <v>248</v>
      </c>
      <c r="H103" t="s">
        <v>296</v>
      </c>
      <c r="I103" t="s">
        <v>99</v>
      </c>
      <c r="J103" t="s">
        <v>100</v>
      </c>
      <c r="K103">
        <v>8</v>
      </c>
      <c r="L103" t="s">
        <v>101</v>
      </c>
      <c r="M103" t="s">
        <v>74</v>
      </c>
      <c r="N103" t="s">
        <v>75</v>
      </c>
      <c r="O103" t="s">
        <v>76</v>
      </c>
      <c r="P103" s="1">
        <v>38717</v>
      </c>
      <c r="Q103" t="s">
        <v>53</v>
      </c>
      <c r="R103">
        <v>260</v>
      </c>
      <c r="S103">
        <v>10</v>
      </c>
      <c r="T103">
        <v>0</v>
      </c>
      <c r="U103" t="s">
        <v>28</v>
      </c>
    </row>
    <row r="104" spans="1:21" x14ac:dyDescent="0.25">
      <c r="A104">
        <v>108</v>
      </c>
      <c r="B104" t="s">
        <v>390</v>
      </c>
      <c r="C104" s="1">
        <v>38717</v>
      </c>
      <c r="D104" t="s">
        <v>308</v>
      </c>
      <c r="E104" t="s">
        <v>265</v>
      </c>
      <c r="F104" t="s">
        <v>247</v>
      </c>
      <c r="G104" t="s">
        <v>248</v>
      </c>
      <c r="H104" t="s">
        <v>391</v>
      </c>
      <c r="I104" t="s">
        <v>99</v>
      </c>
      <c r="J104" t="s">
        <v>100</v>
      </c>
      <c r="K104">
        <v>8</v>
      </c>
      <c r="L104" t="s">
        <v>101</v>
      </c>
      <c r="M104" t="s">
        <v>74</v>
      </c>
      <c r="N104" t="s">
        <v>75</v>
      </c>
      <c r="O104" t="s">
        <v>76</v>
      </c>
      <c r="P104" s="1">
        <v>38717</v>
      </c>
      <c r="Q104" t="s">
        <v>53</v>
      </c>
      <c r="R104">
        <v>212.75</v>
      </c>
      <c r="S104">
        <v>10</v>
      </c>
      <c r="T104">
        <v>0</v>
      </c>
      <c r="U104" t="s">
        <v>28</v>
      </c>
    </row>
    <row r="105" spans="1:21" x14ac:dyDescent="0.25">
      <c r="A105">
        <v>109</v>
      </c>
      <c r="B105" t="s">
        <v>392</v>
      </c>
      <c r="C105" s="1">
        <v>38717</v>
      </c>
      <c r="D105" t="s">
        <v>305</v>
      </c>
      <c r="E105" t="s">
        <v>246</v>
      </c>
      <c r="F105" t="s">
        <v>247</v>
      </c>
      <c r="G105" t="s">
        <v>248</v>
      </c>
      <c r="H105" t="s">
        <v>296</v>
      </c>
      <c r="I105" t="s">
        <v>99</v>
      </c>
      <c r="J105" t="s">
        <v>100</v>
      </c>
      <c r="K105">
        <v>8</v>
      </c>
      <c r="L105" t="s">
        <v>101</v>
      </c>
      <c r="M105" t="s">
        <v>74</v>
      </c>
      <c r="N105" t="s">
        <v>75</v>
      </c>
      <c r="O105" t="s">
        <v>76</v>
      </c>
      <c r="P105" s="1">
        <v>38717</v>
      </c>
      <c r="Q105" t="s">
        <v>53</v>
      </c>
      <c r="R105">
        <v>260</v>
      </c>
      <c r="S105">
        <v>10</v>
      </c>
      <c r="T105">
        <v>0</v>
      </c>
      <c r="U105" t="s">
        <v>28</v>
      </c>
    </row>
    <row r="106" spans="1:21" x14ac:dyDescent="0.25">
      <c r="A106">
        <v>110</v>
      </c>
      <c r="B106" t="s">
        <v>393</v>
      </c>
      <c r="C106" s="1">
        <v>38717</v>
      </c>
      <c r="D106" t="s">
        <v>303</v>
      </c>
      <c r="E106" t="s">
        <v>246</v>
      </c>
      <c r="F106" t="s">
        <v>247</v>
      </c>
      <c r="G106" t="s">
        <v>248</v>
      </c>
      <c r="H106" t="s">
        <v>394</v>
      </c>
      <c r="I106" t="s">
        <v>99</v>
      </c>
      <c r="J106" t="s">
        <v>100</v>
      </c>
      <c r="K106">
        <v>8</v>
      </c>
      <c r="L106" t="s">
        <v>101</v>
      </c>
      <c r="M106" t="s">
        <v>74</v>
      </c>
      <c r="N106" t="s">
        <v>75</v>
      </c>
      <c r="O106" t="s">
        <v>76</v>
      </c>
      <c r="P106" s="1">
        <v>38717</v>
      </c>
      <c r="Q106" t="s">
        <v>53</v>
      </c>
      <c r="R106" s="2">
        <v>1035</v>
      </c>
      <c r="S106">
        <v>10</v>
      </c>
      <c r="T106">
        <v>0</v>
      </c>
      <c r="U106" t="s">
        <v>28</v>
      </c>
    </row>
    <row r="107" spans="1:21" x14ac:dyDescent="0.25">
      <c r="A107">
        <v>111</v>
      </c>
      <c r="B107" t="s">
        <v>395</v>
      </c>
      <c r="C107" s="1">
        <v>38717</v>
      </c>
      <c r="D107" t="s">
        <v>303</v>
      </c>
      <c r="E107" t="s">
        <v>246</v>
      </c>
      <c r="F107" t="s">
        <v>247</v>
      </c>
      <c r="G107" t="s">
        <v>248</v>
      </c>
      <c r="H107" t="s">
        <v>396</v>
      </c>
      <c r="I107" t="s">
        <v>99</v>
      </c>
      <c r="J107" t="s">
        <v>100</v>
      </c>
      <c r="K107">
        <v>8</v>
      </c>
      <c r="L107" t="s">
        <v>101</v>
      </c>
      <c r="M107" t="s">
        <v>74</v>
      </c>
      <c r="N107" t="s">
        <v>75</v>
      </c>
      <c r="O107" t="s">
        <v>76</v>
      </c>
      <c r="P107" s="1">
        <v>38717</v>
      </c>
      <c r="Q107" t="s">
        <v>53</v>
      </c>
      <c r="R107" s="2">
        <v>1035</v>
      </c>
      <c r="S107">
        <v>10</v>
      </c>
      <c r="T107">
        <v>0</v>
      </c>
      <c r="U107" t="s">
        <v>28</v>
      </c>
    </row>
    <row r="108" spans="1:21" x14ac:dyDescent="0.25">
      <c r="A108">
        <v>112</v>
      </c>
      <c r="B108" t="s">
        <v>397</v>
      </c>
      <c r="C108" s="1">
        <v>38717</v>
      </c>
      <c r="D108" t="s">
        <v>305</v>
      </c>
      <c r="E108" t="s">
        <v>246</v>
      </c>
      <c r="F108" t="s">
        <v>247</v>
      </c>
      <c r="G108" t="s">
        <v>248</v>
      </c>
      <c r="H108" t="s">
        <v>398</v>
      </c>
      <c r="I108" t="s">
        <v>99</v>
      </c>
      <c r="J108" t="s">
        <v>100</v>
      </c>
      <c r="K108">
        <v>8</v>
      </c>
      <c r="L108" t="s">
        <v>101</v>
      </c>
      <c r="M108" t="s">
        <v>74</v>
      </c>
      <c r="N108" t="s">
        <v>75</v>
      </c>
      <c r="O108" t="s">
        <v>76</v>
      </c>
      <c r="P108" s="1">
        <v>38717</v>
      </c>
      <c r="Q108" t="s">
        <v>53</v>
      </c>
      <c r="R108">
        <v>260</v>
      </c>
      <c r="S108">
        <v>10</v>
      </c>
      <c r="T108">
        <v>0</v>
      </c>
      <c r="U108" t="s">
        <v>28</v>
      </c>
    </row>
    <row r="109" spans="1:21" x14ac:dyDescent="0.25">
      <c r="A109">
        <v>113</v>
      </c>
      <c r="B109" t="s">
        <v>399</v>
      </c>
      <c r="C109" s="1">
        <v>38717</v>
      </c>
      <c r="D109" t="s">
        <v>400</v>
      </c>
      <c r="E109" t="s">
        <v>246</v>
      </c>
      <c r="F109" t="s">
        <v>247</v>
      </c>
      <c r="G109" t="s">
        <v>248</v>
      </c>
      <c r="H109" t="s">
        <v>401</v>
      </c>
      <c r="I109" t="s">
        <v>99</v>
      </c>
      <c r="J109" t="s">
        <v>100</v>
      </c>
      <c r="K109">
        <v>8</v>
      </c>
      <c r="L109" t="s">
        <v>101</v>
      </c>
      <c r="M109" t="s">
        <v>74</v>
      </c>
      <c r="N109" t="s">
        <v>75</v>
      </c>
      <c r="O109" t="s">
        <v>76</v>
      </c>
      <c r="P109" s="1">
        <v>38717</v>
      </c>
      <c r="Q109" t="s">
        <v>53</v>
      </c>
      <c r="R109" s="2">
        <v>8827.23</v>
      </c>
      <c r="S109">
        <v>10</v>
      </c>
      <c r="T109">
        <v>0</v>
      </c>
      <c r="U109" t="s">
        <v>28</v>
      </c>
    </row>
    <row r="110" spans="1:21" x14ac:dyDescent="0.25">
      <c r="A110">
        <v>114</v>
      </c>
      <c r="B110" t="s">
        <v>402</v>
      </c>
      <c r="C110" s="1">
        <v>38717</v>
      </c>
      <c r="D110" t="s">
        <v>308</v>
      </c>
      <c r="E110" t="s">
        <v>265</v>
      </c>
      <c r="F110" t="s">
        <v>247</v>
      </c>
      <c r="G110" t="s">
        <v>248</v>
      </c>
      <c r="H110" t="s">
        <v>403</v>
      </c>
      <c r="I110" t="s">
        <v>99</v>
      </c>
      <c r="J110" t="s">
        <v>100</v>
      </c>
      <c r="K110">
        <v>8</v>
      </c>
      <c r="L110" t="s">
        <v>101</v>
      </c>
      <c r="M110" t="s">
        <v>74</v>
      </c>
      <c r="N110" t="s">
        <v>75</v>
      </c>
      <c r="O110" t="s">
        <v>76</v>
      </c>
      <c r="P110" s="1">
        <v>38717</v>
      </c>
      <c r="Q110" t="s">
        <v>53</v>
      </c>
      <c r="R110">
        <v>212.75</v>
      </c>
      <c r="S110">
        <v>10</v>
      </c>
      <c r="T110">
        <v>0</v>
      </c>
      <c r="U110" t="s">
        <v>28</v>
      </c>
    </row>
    <row r="111" spans="1:21" x14ac:dyDescent="0.25">
      <c r="A111">
        <v>115</v>
      </c>
      <c r="B111" t="s">
        <v>404</v>
      </c>
      <c r="C111" s="1">
        <v>38717</v>
      </c>
      <c r="D111" t="s">
        <v>251</v>
      </c>
      <c r="E111" t="s">
        <v>246</v>
      </c>
      <c r="F111" t="s">
        <v>247</v>
      </c>
      <c r="G111" t="s">
        <v>248</v>
      </c>
      <c r="H111" t="s">
        <v>405</v>
      </c>
      <c r="I111" t="s">
        <v>99</v>
      </c>
      <c r="J111" t="s">
        <v>100</v>
      </c>
      <c r="K111">
        <v>8</v>
      </c>
      <c r="L111" t="s">
        <v>101</v>
      </c>
      <c r="M111" t="s">
        <v>74</v>
      </c>
      <c r="N111" t="s">
        <v>75</v>
      </c>
      <c r="O111" t="s">
        <v>76</v>
      </c>
      <c r="P111" s="1">
        <v>38717</v>
      </c>
      <c r="Q111" t="s">
        <v>53</v>
      </c>
      <c r="R111">
        <v>460</v>
      </c>
      <c r="S111">
        <v>10</v>
      </c>
      <c r="T111">
        <v>0</v>
      </c>
      <c r="U111" t="s">
        <v>28</v>
      </c>
    </row>
    <row r="112" spans="1:21" x14ac:dyDescent="0.25">
      <c r="A112">
        <v>116</v>
      </c>
      <c r="B112" t="s">
        <v>406</v>
      </c>
      <c r="C112" s="1">
        <v>38717</v>
      </c>
      <c r="D112" t="s">
        <v>303</v>
      </c>
      <c r="E112" t="s">
        <v>246</v>
      </c>
      <c r="F112" t="s">
        <v>247</v>
      </c>
      <c r="G112" t="s">
        <v>248</v>
      </c>
      <c r="H112" t="s">
        <v>407</v>
      </c>
      <c r="I112" t="s">
        <v>99</v>
      </c>
      <c r="J112" t="s">
        <v>100</v>
      </c>
      <c r="K112">
        <v>8</v>
      </c>
      <c r="L112" t="s">
        <v>101</v>
      </c>
      <c r="M112" t="s">
        <v>74</v>
      </c>
      <c r="N112" t="s">
        <v>75</v>
      </c>
      <c r="O112" t="s">
        <v>76</v>
      </c>
      <c r="P112" s="1">
        <v>38717</v>
      </c>
      <c r="Q112" t="s">
        <v>53</v>
      </c>
      <c r="R112" s="2">
        <v>1035</v>
      </c>
      <c r="S112">
        <v>10</v>
      </c>
      <c r="T112">
        <v>0</v>
      </c>
      <c r="U112" t="s">
        <v>28</v>
      </c>
    </row>
    <row r="113" spans="1:21" x14ac:dyDescent="0.25">
      <c r="A113">
        <v>117</v>
      </c>
      <c r="B113" t="s">
        <v>408</v>
      </c>
      <c r="C113" s="1">
        <v>38717</v>
      </c>
      <c r="D113" t="s">
        <v>305</v>
      </c>
      <c r="E113" t="s">
        <v>246</v>
      </c>
      <c r="F113" t="s">
        <v>247</v>
      </c>
      <c r="G113" t="s">
        <v>248</v>
      </c>
      <c r="H113" t="s">
        <v>296</v>
      </c>
      <c r="I113" t="s">
        <v>99</v>
      </c>
      <c r="J113" t="s">
        <v>100</v>
      </c>
      <c r="K113">
        <v>8</v>
      </c>
      <c r="L113" t="s">
        <v>101</v>
      </c>
      <c r="M113" t="s">
        <v>74</v>
      </c>
      <c r="N113" t="s">
        <v>75</v>
      </c>
      <c r="O113" t="s">
        <v>76</v>
      </c>
      <c r="P113" s="1">
        <v>38717</v>
      </c>
      <c r="Q113" t="s">
        <v>53</v>
      </c>
      <c r="R113">
        <v>260</v>
      </c>
      <c r="S113">
        <v>10</v>
      </c>
      <c r="T113">
        <v>0</v>
      </c>
      <c r="U113" t="s">
        <v>28</v>
      </c>
    </row>
    <row r="114" spans="1:21" x14ac:dyDescent="0.25">
      <c r="A114">
        <v>118</v>
      </c>
      <c r="B114" t="s">
        <v>409</v>
      </c>
      <c r="C114" s="1">
        <v>38717</v>
      </c>
      <c r="D114" t="s">
        <v>410</v>
      </c>
      <c r="E114" t="s">
        <v>246</v>
      </c>
      <c r="F114" t="s">
        <v>247</v>
      </c>
      <c r="G114" t="s">
        <v>248</v>
      </c>
      <c r="H114" t="s">
        <v>411</v>
      </c>
      <c r="I114" t="s">
        <v>99</v>
      </c>
      <c r="J114" t="s">
        <v>100</v>
      </c>
      <c r="K114">
        <v>8</v>
      </c>
      <c r="L114" t="s">
        <v>101</v>
      </c>
      <c r="M114" t="s">
        <v>74</v>
      </c>
      <c r="N114" t="s">
        <v>75</v>
      </c>
      <c r="O114" t="s">
        <v>76</v>
      </c>
      <c r="P114" s="1">
        <v>38717</v>
      </c>
      <c r="Q114" t="s">
        <v>53</v>
      </c>
      <c r="R114" s="2">
        <v>1039.73</v>
      </c>
      <c r="S114">
        <v>10</v>
      </c>
      <c r="T114">
        <v>0</v>
      </c>
      <c r="U114" t="s">
        <v>28</v>
      </c>
    </row>
    <row r="115" spans="1:21" x14ac:dyDescent="0.25">
      <c r="A115">
        <v>119</v>
      </c>
      <c r="B115" t="s">
        <v>412</v>
      </c>
      <c r="C115" s="1">
        <v>38717</v>
      </c>
      <c r="D115" t="s">
        <v>410</v>
      </c>
      <c r="E115" t="s">
        <v>246</v>
      </c>
      <c r="F115" t="s">
        <v>247</v>
      </c>
      <c r="G115" t="s">
        <v>248</v>
      </c>
      <c r="H115" t="s">
        <v>413</v>
      </c>
      <c r="I115" t="s">
        <v>99</v>
      </c>
      <c r="J115" t="s">
        <v>100</v>
      </c>
      <c r="K115">
        <v>8</v>
      </c>
      <c r="L115" t="s">
        <v>101</v>
      </c>
      <c r="M115" t="s">
        <v>74</v>
      </c>
      <c r="N115" t="s">
        <v>75</v>
      </c>
      <c r="O115" t="s">
        <v>76</v>
      </c>
      <c r="P115" s="1">
        <v>38717</v>
      </c>
      <c r="Q115" t="s">
        <v>53</v>
      </c>
      <c r="R115" s="2">
        <v>1039.73</v>
      </c>
      <c r="S115">
        <v>10</v>
      </c>
      <c r="T115">
        <v>0</v>
      </c>
      <c r="U115" t="s">
        <v>28</v>
      </c>
    </row>
    <row r="116" spans="1:21" x14ac:dyDescent="0.25">
      <c r="A116">
        <v>120</v>
      </c>
      <c r="B116" t="s">
        <v>414</v>
      </c>
      <c r="C116" s="1">
        <v>38717</v>
      </c>
      <c r="D116" t="s">
        <v>410</v>
      </c>
      <c r="E116" t="s">
        <v>246</v>
      </c>
      <c r="F116" t="s">
        <v>247</v>
      </c>
      <c r="G116" t="s">
        <v>248</v>
      </c>
      <c r="H116" t="s">
        <v>415</v>
      </c>
      <c r="I116" t="s">
        <v>99</v>
      </c>
      <c r="J116" t="s">
        <v>100</v>
      </c>
      <c r="K116">
        <v>8</v>
      </c>
      <c r="L116" t="s">
        <v>101</v>
      </c>
      <c r="M116" t="s">
        <v>74</v>
      </c>
      <c r="N116" t="s">
        <v>75</v>
      </c>
      <c r="O116" t="s">
        <v>76</v>
      </c>
      <c r="P116" s="1">
        <v>38717</v>
      </c>
      <c r="Q116" t="s">
        <v>53</v>
      </c>
      <c r="R116" s="2">
        <v>1039.73</v>
      </c>
      <c r="S116">
        <v>10</v>
      </c>
      <c r="T116">
        <v>0</v>
      </c>
      <c r="U116" t="s">
        <v>28</v>
      </c>
    </row>
    <row r="117" spans="1:21" x14ac:dyDescent="0.25">
      <c r="A117">
        <v>121</v>
      </c>
      <c r="B117" t="s">
        <v>416</v>
      </c>
      <c r="C117" s="1">
        <v>38717</v>
      </c>
      <c r="D117" t="s">
        <v>417</v>
      </c>
      <c r="E117" t="s">
        <v>246</v>
      </c>
      <c r="F117" t="s">
        <v>247</v>
      </c>
      <c r="G117" t="s">
        <v>248</v>
      </c>
      <c r="H117" t="s">
        <v>418</v>
      </c>
      <c r="I117" t="s">
        <v>99</v>
      </c>
      <c r="J117" t="s">
        <v>100</v>
      </c>
      <c r="K117">
        <v>8</v>
      </c>
      <c r="L117" t="s">
        <v>101</v>
      </c>
      <c r="M117" t="s">
        <v>74</v>
      </c>
      <c r="N117" t="s">
        <v>75</v>
      </c>
      <c r="O117" t="s">
        <v>76</v>
      </c>
      <c r="P117" s="1">
        <v>38717</v>
      </c>
      <c r="Q117" t="s">
        <v>53</v>
      </c>
      <c r="R117" s="2">
        <v>1890.64</v>
      </c>
      <c r="S117">
        <v>10</v>
      </c>
      <c r="T117">
        <v>0</v>
      </c>
      <c r="U117" t="s">
        <v>28</v>
      </c>
    </row>
    <row r="118" spans="1:21" x14ac:dyDescent="0.25">
      <c r="A118">
        <v>122</v>
      </c>
      <c r="B118" t="s">
        <v>419</v>
      </c>
      <c r="C118" s="1">
        <v>38717</v>
      </c>
      <c r="D118" t="s">
        <v>420</v>
      </c>
      <c r="E118" t="s">
        <v>246</v>
      </c>
      <c r="F118" t="s">
        <v>247</v>
      </c>
      <c r="G118" t="s">
        <v>248</v>
      </c>
      <c r="H118" t="s">
        <v>421</v>
      </c>
      <c r="I118" t="s">
        <v>99</v>
      </c>
      <c r="J118" t="s">
        <v>100</v>
      </c>
      <c r="K118">
        <v>8</v>
      </c>
      <c r="L118" t="s">
        <v>101</v>
      </c>
      <c r="M118" t="s">
        <v>74</v>
      </c>
      <c r="N118" t="s">
        <v>75</v>
      </c>
      <c r="O118" t="s">
        <v>76</v>
      </c>
      <c r="P118" s="1">
        <v>38717</v>
      </c>
      <c r="Q118" t="s">
        <v>53</v>
      </c>
      <c r="R118">
        <v>299</v>
      </c>
      <c r="S118">
        <v>10</v>
      </c>
      <c r="T118">
        <v>0</v>
      </c>
      <c r="U118" t="s">
        <v>28</v>
      </c>
    </row>
    <row r="119" spans="1:21" x14ac:dyDescent="0.25">
      <c r="A119">
        <v>123</v>
      </c>
      <c r="B119" t="s">
        <v>422</v>
      </c>
      <c r="C119" s="1">
        <v>39082</v>
      </c>
      <c r="D119" t="s">
        <v>423</v>
      </c>
      <c r="E119" t="s">
        <v>246</v>
      </c>
      <c r="F119" t="s">
        <v>247</v>
      </c>
      <c r="G119" t="s">
        <v>248</v>
      </c>
      <c r="H119" t="s">
        <v>424</v>
      </c>
      <c r="I119" t="s">
        <v>99</v>
      </c>
      <c r="J119" t="s">
        <v>100</v>
      </c>
      <c r="K119">
        <v>8</v>
      </c>
      <c r="L119" t="s">
        <v>101</v>
      </c>
      <c r="M119" t="s">
        <v>74</v>
      </c>
      <c r="N119" t="s">
        <v>75</v>
      </c>
      <c r="O119" t="s">
        <v>76</v>
      </c>
      <c r="P119" s="1">
        <v>39082</v>
      </c>
      <c r="Q119" t="s">
        <v>53</v>
      </c>
      <c r="R119">
        <v>287.99</v>
      </c>
      <c r="S119">
        <v>10</v>
      </c>
      <c r="T119">
        <v>0</v>
      </c>
      <c r="U119" t="s">
        <v>28</v>
      </c>
    </row>
    <row r="120" spans="1:21" x14ac:dyDescent="0.25">
      <c r="A120">
        <v>124</v>
      </c>
      <c r="B120" t="s">
        <v>425</v>
      </c>
      <c r="C120" s="1">
        <v>39082</v>
      </c>
      <c r="D120" t="s">
        <v>426</v>
      </c>
      <c r="E120" t="s">
        <v>246</v>
      </c>
      <c r="F120" t="s">
        <v>247</v>
      </c>
      <c r="G120" t="s">
        <v>248</v>
      </c>
      <c r="H120" t="s">
        <v>427</v>
      </c>
      <c r="I120" t="s">
        <v>99</v>
      </c>
      <c r="J120" t="s">
        <v>100</v>
      </c>
      <c r="K120">
        <v>8</v>
      </c>
      <c r="L120" t="s">
        <v>101</v>
      </c>
      <c r="M120" t="s">
        <v>74</v>
      </c>
      <c r="N120" t="s">
        <v>75</v>
      </c>
      <c r="O120" t="s">
        <v>76</v>
      </c>
      <c r="P120" s="1">
        <v>39082</v>
      </c>
      <c r="Q120" t="s">
        <v>53</v>
      </c>
      <c r="R120" s="2">
        <v>1664.05</v>
      </c>
      <c r="S120">
        <v>10</v>
      </c>
      <c r="T120">
        <v>0</v>
      </c>
      <c r="U120" t="s">
        <v>28</v>
      </c>
    </row>
    <row r="121" spans="1:21" x14ac:dyDescent="0.25">
      <c r="A121">
        <v>125</v>
      </c>
      <c r="B121" t="s">
        <v>428</v>
      </c>
      <c r="C121" s="1">
        <v>39082</v>
      </c>
      <c r="D121" t="s">
        <v>426</v>
      </c>
      <c r="E121" t="s">
        <v>246</v>
      </c>
      <c r="F121" t="s">
        <v>247</v>
      </c>
      <c r="G121" t="s">
        <v>248</v>
      </c>
      <c r="H121" t="s">
        <v>429</v>
      </c>
      <c r="I121" t="s">
        <v>99</v>
      </c>
      <c r="J121" t="s">
        <v>100</v>
      </c>
      <c r="K121">
        <v>8</v>
      </c>
      <c r="L121" t="s">
        <v>101</v>
      </c>
      <c r="M121" t="s">
        <v>74</v>
      </c>
      <c r="N121" t="s">
        <v>75</v>
      </c>
      <c r="O121" t="s">
        <v>76</v>
      </c>
      <c r="P121" s="1">
        <v>39082</v>
      </c>
      <c r="Q121" t="s">
        <v>53</v>
      </c>
      <c r="R121" s="2">
        <v>1664.05</v>
      </c>
      <c r="S121">
        <v>10</v>
      </c>
      <c r="T121">
        <v>0</v>
      </c>
      <c r="U121" t="s">
        <v>28</v>
      </c>
    </row>
    <row r="122" spans="1:21" x14ac:dyDescent="0.25">
      <c r="A122">
        <v>126</v>
      </c>
      <c r="B122" t="s">
        <v>430</v>
      </c>
      <c r="C122" s="1">
        <v>39082</v>
      </c>
      <c r="D122" t="s">
        <v>431</v>
      </c>
      <c r="E122" t="s">
        <v>246</v>
      </c>
      <c r="F122" t="s">
        <v>247</v>
      </c>
      <c r="G122" t="s">
        <v>248</v>
      </c>
      <c r="H122" t="s">
        <v>432</v>
      </c>
      <c r="I122" t="s">
        <v>99</v>
      </c>
      <c r="J122" t="s">
        <v>100</v>
      </c>
      <c r="K122">
        <v>8</v>
      </c>
      <c r="L122" t="s">
        <v>101</v>
      </c>
      <c r="M122" t="s">
        <v>74</v>
      </c>
      <c r="N122" t="s">
        <v>75</v>
      </c>
      <c r="O122" t="s">
        <v>76</v>
      </c>
      <c r="P122" s="1">
        <v>39082</v>
      </c>
      <c r="Q122" t="s">
        <v>53</v>
      </c>
      <c r="R122" s="2">
        <v>2001</v>
      </c>
      <c r="S122">
        <v>10</v>
      </c>
      <c r="T122">
        <v>0</v>
      </c>
      <c r="U122" t="s">
        <v>28</v>
      </c>
    </row>
    <row r="123" spans="1:21" x14ac:dyDescent="0.25">
      <c r="A123">
        <v>127</v>
      </c>
      <c r="B123" t="s">
        <v>433</v>
      </c>
      <c r="C123" s="1">
        <v>39082</v>
      </c>
      <c r="D123" t="s">
        <v>434</v>
      </c>
      <c r="E123" t="s">
        <v>246</v>
      </c>
      <c r="F123" t="s">
        <v>247</v>
      </c>
      <c r="G123" t="s">
        <v>248</v>
      </c>
      <c r="H123" t="s">
        <v>435</v>
      </c>
      <c r="I123" t="s">
        <v>99</v>
      </c>
      <c r="J123" t="s">
        <v>100</v>
      </c>
      <c r="K123">
        <v>8</v>
      </c>
      <c r="L123" t="s">
        <v>101</v>
      </c>
      <c r="M123" t="s">
        <v>74</v>
      </c>
      <c r="N123" t="s">
        <v>75</v>
      </c>
      <c r="O123" t="s">
        <v>76</v>
      </c>
      <c r="P123" s="1">
        <v>39082</v>
      </c>
      <c r="Q123" t="s">
        <v>53</v>
      </c>
      <c r="R123" s="2">
        <v>10672</v>
      </c>
      <c r="S123">
        <v>10</v>
      </c>
      <c r="T123">
        <v>0</v>
      </c>
      <c r="U123" t="s">
        <v>28</v>
      </c>
    </row>
    <row r="124" spans="1:21" x14ac:dyDescent="0.25">
      <c r="A124">
        <v>128</v>
      </c>
      <c r="B124" t="s">
        <v>436</v>
      </c>
      <c r="C124" s="1">
        <v>39082</v>
      </c>
      <c r="D124" t="s">
        <v>437</v>
      </c>
      <c r="E124" t="s">
        <v>246</v>
      </c>
      <c r="F124" t="s">
        <v>247</v>
      </c>
      <c r="G124" t="s">
        <v>248</v>
      </c>
      <c r="H124" t="s">
        <v>438</v>
      </c>
      <c r="I124" t="s">
        <v>99</v>
      </c>
      <c r="J124" t="s">
        <v>100</v>
      </c>
      <c r="K124">
        <v>8</v>
      </c>
      <c r="L124" t="s">
        <v>101</v>
      </c>
      <c r="M124" t="s">
        <v>74</v>
      </c>
      <c r="N124" t="s">
        <v>75</v>
      </c>
      <c r="O124" t="s">
        <v>76</v>
      </c>
      <c r="P124" s="1">
        <v>39082</v>
      </c>
      <c r="Q124" t="s">
        <v>53</v>
      </c>
      <c r="R124">
        <v>770.01</v>
      </c>
      <c r="S124">
        <v>10</v>
      </c>
      <c r="T124">
        <v>0</v>
      </c>
      <c r="U124" t="s">
        <v>28</v>
      </c>
    </row>
    <row r="125" spans="1:21" x14ac:dyDescent="0.25">
      <c r="A125">
        <v>129</v>
      </c>
      <c r="B125" t="s">
        <v>439</v>
      </c>
      <c r="C125" s="1">
        <v>39082</v>
      </c>
      <c r="D125" t="s">
        <v>440</v>
      </c>
      <c r="E125" t="s">
        <v>246</v>
      </c>
      <c r="F125" t="s">
        <v>247</v>
      </c>
      <c r="G125" t="s">
        <v>248</v>
      </c>
      <c r="H125" t="s">
        <v>441</v>
      </c>
      <c r="I125" t="s">
        <v>99</v>
      </c>
      <c r="J125" t="s">
        <v>100</v>
      </c>
      <c r="K125">
        <v>8</v>
      </c>
      <c r="L125" t="s">
        <v>101</v>
      </c>
      <c r="M125" t="s">
        <v>74</v>
      </c>
      <c r="N125" t="s">
        <v>75</v>
      </c>
      <c r="O125" t="s">
        <v>76</v>
      </c>
      <c r="P125" s="1">
        <v>39082</v>
      </c>
      <c r="Q125" t="s">
        <v>53</v>
      </c>
      <c r="R125">
        <v>770.01</v>
      </c>
      <c r="S125">
        <v>10</v>
      </c>
      <c r="T125">
        <v>0</v>
      </c>
      <c r="U125" t="s">
        <v>28</v>
      </c>
    </row>
    <row r="126" spans="1:21" x14ac:dyDescent="0.25">
      <c r="A126">
        <v>130</v>
      </c>
      <c r="B126" t="s">
        <v>442</v>
      </c>
      <c r="C126" s="1">
        <v>39082</v>
      </c>
      <c r="D126" t="s">
        <v>443</v>
      </c>
      <c r="E126" t="s">
        <v>444</v>
      </c>
      <c r="F126" t="s">
        <v>247</v>
      </c>
      <c r="G126" t="s">
        <v>248</v>
      </c>
      <c r="H126" t="s">
        <v>445</v>
      </c>
      <c r="I126" t="s">
        <v>99</v>
      </c>
      <c r="J126" t="s">
        <v>100</v>
      </c>
      <c r="K126">
        <v>8</v>
      </c>
      <c r="L126" t="s">
        <v>101</v>
      </c>
      <c r="M126" t="s">
        <v>74</v>
      </c>
      <c r="N126" t="s">
        <v>75</v>
      </c>
      <c r="O126" t="s">
        <v>76</v>
      </c>
      <c r="P126" s="1">
        <v>39082</v>
      </c>
      <c r="Q126" t="s">
        <v>53</v>
      </c>
      <c r="R126" s="2">
        <v>3484.5</v>
      </c>
      <c r="S126">
        <v>10</v>
      </c>
      <c r="T126">
        <v>0</v>
      </c>
      <c r="U126" t="s">
        <v>28</v>
      </c>
    </row>
    <row r="127" spans="1:21" x14ac:dyDescent="0.25">
      <c r="A127">
        <v>131</v>
      </c>
      <c r="B127" t="s">
        <v>446</v>
      </c>
      <c r="C127" s="1">
        <v>39082</v>
      </c>
      <c r="D127" t="s">
        <v>443</v>
      </c>
      <c r="E127" t="s">
        <v>444</v>
      </c>
      <c r="F127" t="s">
        <v>247</v>
      </c>
      <c r="G127" t="s">
        <v>248</v>
      </c>
      <c r="H127" t="s">
        <v>447</v>
      </c>
      <c r="I127" t="s">
        <v>99</v>
      </c>
      <c r="J127" t="s">
        <v>100</v>
      </c>
      <c r="K127">
        <v>8</v>
      </c>
      <c r="L127" t="s">
        <v>101</v>
      </c>
      <c r="M127" t="s">
        <v>74</v>
      </c>
      <c r="N127" t="s">
        <v>75</v>
      </c>
      <c r="O127" t="s">
        <v>76</v>
      </c>
      <c r="P127" s="1">
        <v>39082</v>
      </c>
      <c r="Q127" t="s">
        <v>53</v>
      </c>
      <c r="R127" s="2">
        <v>3484.5</v>
      </c>
      <c r="S127">
        <v>10</v>
      </c>
      <c r="T127">
        <v>0</v>
      </c>
      <c r="U127" t="s">
        <v>28</v>
      </c>
    </row>
    <row r="128" spans="1:21" x14ac:dyDescent="0.25">
      <c r="A128">
        <v>132</v>
      </c>
      <c r="B128" t="s">
        <v>448</v>
      </c>
      <c r="C128" s="1">
        <v>39082</v>
      </c>
      <c r="D128" t="s">
        <v>443</v>
      </c>
      <c r="E128" t="s">
        <v>444</v>
      </c>
      <c r="F128" t="s">
        <v>247</v>
      </c>
      <c r="G128" t="s">
        <v>248</v>
      </c>
      <c r="H128" t="s">
        <v>449</v>
      </c>
      <c r="I128" t="s">
        <v>99</v>
      </c>
      <c r="J128" t="s">
        <v>100</v>
      </c>
      <c r="K128">
        <v>8</v>
      </c>
      <c r="L128" t="s">
        <v>101</v>
      </c>
      <c r="M128" t="s">
        <v>74</v>
      </c>
      <c r="N128" t="s">
        <v>75</v>
      </c>
      <c r="O128" t="s">
        <v>76</v>
      </c>
      <c r="P128" s="1">
        <v>39082</v>
      </c>
      <c r="Q128" t="s">
        <v>53</v>
      </c>
      <c r="R128" s="2">
        <v>3484.5</v>
      </c>
      <c r="S128">
        <v>10</v>
      </c>
      <c r="T128">
        <v>0</v>
      </c>
      <c r="U128" t="s">
        <v>28</v>
      </c>
    </row>
    <row r="129" spans="1:21" x14ac:dyDescent="0.25">
      <c r="A129">
        <v>133</v>
      </c>
      <c r="B129" t="s">
        <v>450</v>
      </c>
      <c r="C129" s="1">
        <v>39082</v>
      </c>
      <c r="D129" t="s">
        <v>443</v>
      </c>
      <c r="E129" t="s">
        <v>444</v>
      </c>
      <c r="F129" t="s">
        <v>247</v>
      </c>
      <c r="G129" t="s">
        <v>248</v>
      </c>
      <c r="H129" t="s">
        <v>451</v>
      </c>
      <c r="I129" t="s">
        <v>99</v>
      </c>
      <c r="J129" t="s">
        <v>100</v>
      </c>
      <c r="K129">
        <v>8</v>
      </c>
      <c r="L129" t="s">
        <v>101</v>
      </c>
      <c r="M129" t="s">
        <v>74</v>
      </c>
      <c r="N129" t="s">
        <v>75</v>
      </c>
      <c r="O129" t="s">
        <v>76</v>
      </c>
      <c r="P129" s="1">
        <v>39082</v>
      </c>
      <c r="Q129" t="s">
        <v>53</v>
      </c>
      <c r="R129" s="2">
        <v>3484.5</v>
      </c>
      <c r="S129">
        <v>10</v>
      </c>
      <c r="T129">
        <v>0</v>
      </c>
      <c r="U129" t="s">
        <v>28</v>
      </c>
    </row>
    <row r="130" spans="1:21" x14ac:dyDescent="0.25">
      <c r="A130">
        <v>134</v>
      </c>
      <c r="B130" t="s">
        <v>452</v>
      </c>
      <c r="C130" s="1">
        <v>39082</v>
      </c>
      <c r="D130" t="s">
        <v>453</v>
      </c>
      <c r="E130" t="s">
        <v>246</v>
      </c>
      <c r="F130" t="s">
        <v>247</v>
      </c>
      <c r="G130" t="s">
        <v>248</v>
      </c>
      <c r="H130" t="s">
        <v>454</v>
      </c>
      <c r="I130" t="s">
        <v>99</v>
      </c>
      <c r="J130" t="s">
        <v>100</v>
      </c>
      <c r="K130">
        <v>8</v>
      </c>
      <c r="L130" t="s">
        <v>101</v>
      </c>
      <c r="M130" t="s">
        <v>74</v>
      </c>
      <c r="N130" t="s">
        <v>75</v>
      </c>
      <c r="O130" t="s">
        <v>76</v>
      </c>
      <c r="P130" s="1">
        <v>39082</v>
      </c>
      <c r="Q130" t="s">
        <v>53</v>
      </c>
      <c r="R130">
        <v>529</v>
      </c>
      <c r="S130">
        <v>10</v>
      </c>
      <c r="T130">
        <v>0</v>
      </c>
      <c r="U130" t="s">
        <v>28</v>
      </c>
    </row>
    <row r="131" spans="1:21" x14ac:dyDescent="0.25">
      <c r="A131">
        <v>135</v>
      </c>
      <c r="B131" t="s">
        <v>455</v>
      </c>
      <c r="C131" s="1">
        <v>39082</v>
      </c>
      <c r="D131" t="s">
        <v>453</v>
      </c>
      <c r="E131" t="s">
        <v>246</v>
      </c>
      <c r="F131" t="s">
        <v>247</v>
      </c>
      <c r="G131" t="s">
        <v>248</v>
      </c>
      <c r="H131" t="s">
        <v>456</v>
      </c>
      <c r="I131" t="s">
        <v>99</v>
      </c>
      <c r="J131" t="s">
        <v>100</v>
      </c>
      <c r="K131">
        <v>8</v>
      </c>
      <c r="L131" t="s">
        <v>101</v>
      </c>
      <c r="M131" t="s">
        <v>74</v>
      </c>
      <c r="N131" t="s">
        <v>75</v>
      </c>
      <c r="O131" t="s">
        <v>76</v>
      </c>
      <c r="P131" s="1">
        <v>39082</v>
      </c>
      <c r="Q131" t="s">
        <v>53</v>
      </c>
      <c r="R131">
        <v>529</v>
      </c>
      <c r="S131">
        <v>10</v>
      </c>
      <c r="T131">
        <v>0</v>
      </c>
      <c r="U131" t="s">
        <v>28</v>
      </c>
    </row>
    <row r="132" spans="1:21" x14ac:dyDescent="0.25">
      <c r="A132">
        <v>136</v>
      </c>
      <c r="B132" t="s">
        <v>457</v>
      </c>
      <c r="C132" s="1">
        <v>39082</v>
      </c>
      <c r="D132" t="s">
        <v>453</v>
      </c>
      <c r="E132" t="s">
        <v>246</v>
      </c>
      <c r="F132" t="s">
        <v>247</v>
      </c>
      <c r="G132" t="s">
        <v>248</v>
      </c>
      <c r="H132" t="s">
        <v>458</v>
      </c>
      <c r="I132" t="s">
        <v>99</v>
      </c>
      <c r="J132" t="s">
        <v>100</v>
      </c>
      <c r="K132">
        <v>8</v>
      </c>
      <c r="L132" t="s">
        <v>101</v>
      </c>
      <c r="M132" t="s">
        <v>74</v>
      </c>
      <c r="N132" t="s">
        <v>75</v>
      </c>
      <c r="O132" t="s">
        <v>76</v>
      </c>
      <c r="P132" s="1">
        <v>39082</v>
      </c>
      <c r="Q132" t="s">
        <v>53</v>
      </c>
      <c r="R132">
        <v>529</v>
      </c>
      <c r="S132">
        <v>10</v>
      </c>
      <c r="T132">
        <v>0</v>
      </c>
      <c r="U132" t="s">
        <v>28</v>
      </c>
    </row>
    <row r="133" spans="1:21" x14ac:dyDescent="0.25">
      <c r="A133">
        <v>137</v>
      </c>
      <c r="B133" t="s">
        <v>459</v>
      </c>
      <c r="C133" s="1">
        <v>39082</v>
      </c>
      <c r="D133" t="s">
        <v>453</v>
      </c>
      <c r="E133" t="s">
        <v>246</v>
      </c>
      <c r="F133" t="s">
        <v>247</v>
      </c>
      <c r="G133" t="s">
        <v>248</v>
      </c>
      <c r="H133" t="s">
        <v>460</v>
      </c>
      <c r="I133" t="s">
        <v>99</v>
      </c>
      <c r="J133" t="s">
        <v>100</v>
      </c>
      <c r="K133">
        <v>8</v>
      </c>
      <c r="L133" t="s">
        <v>101</v>
      </c>
      <c r="M133" t="s">
        <v>74</v>
      </c>
      <c r="N133" t="s">
        <v>75</v>
      </c>
      <c r="O133" t="s">
        <v>76</v>
      </c>
      <c r="P133" s="1">
        <v>39082</v>
      </c>
      <c r="Q133" t="s">
        <v>53</v>
      </c>
      <c r="R133">
        <v>529</v>
      </c>
      <c r="S133">
        <v>10</v>
      </c>
      <c r="T133">
        <v>0</v>
      </c>
      <c r="U133" t="s">
        <v>28</v>
      </c>
    </row>
    <row r="134" spans="1:21" x14ac:dyDescent="0.25">
      <c r="A134">
        <v>138</v>
      </c>
      <c r="B134" t="s">
        <v>461</v>
      </c>
      <c r="C134" s="1">
        <v>39082</v>
      </c>
      <c r="D134" t="s">
        <v>462</v>
      </c>
      <c r="E134" t="s">
        <v>246</v>
      </c>
      <c r="F134" t="s">
        <v>247</v>
      </c>
      <c r="G134" t="s">
        <v>248</v>
      </c>
      <c r="H134" t="s">
        <v>463</v>
      </c>
      <c r="I134" t="s">
        <v>99</v>
      </c>
      <c r="J134" t="s">
        <v>100</v>
      </c>
      <c r="K134">
        <v>8</v>
      </c>
      <c r="L134" t="s">
        <v>101</v>
      </c>
      <c r="M134" t="s">
        <v>74</v>
      </c>
      <c r="N134" t="s">
        <v>75</v>
      </c>
      <c r="O134" t="s">
        <v>76</v>
      </c>
      <c r="P134" s="1">
        <v>39082</v>
      </c>
      <c r="Q134" t="s">
        <v>53</v>
      </c>
      <c r="R134" s="2">
        <v>1874.5</v>
      </c>
      <c r="S134">
        <v>10</v>
      </c>
      <c r="T134">
        <v>0</v>
      </c>
      <c r="U134" t="s">
        <v>28</v>
      </c>
    </row>
    <row r="135" spans="1:21" x14ac:dyDescent="0.25">
      <c r="A135">
        <v>139</v>
      </c>
      <c r="B135" t="s">
        <v>464</v>
      </c>
      <c r="C135" s="1">
        <v>39082</v>
      </c>
      <c r="D135" t="s">
        <v>462</v>
      </c>
      <c r="E135" t="s">
        <v>246</v>
      </c>
      <c r="F135" t="s">
        <v>247</v>
      </c>
      <c r="G135" t="s">
        <v>248</v>
      </c>
      <c r="H135" t="s">
        <v>465</v>
      </c>
      <c r="I135" t="s">
        <v>99</v>
      </c>
      <c r="J135" t="s">
        <v>100</v>
      </c>
      <c r="K135">
        <v>8</v>
      </c>
      <c r="L135" t="s">
        <v>101</v>
      </c>
      <c r="M135" t="s">
        <v>74</v>
      </c>
      <c r="N135" t="s">
        <v>75</v>
      </c>
      <c r="O135" t="s">
        <v>76</v>
      </c>
      <c r="P135" s="1">
        <v>39082</v>
      </c>
      <c r="Q135" t="s">
        <v>53</v>
      </c>
      <c r="R135" s="2">
        <v>1874.5</v>
      </c>
      <c r="S135">
        <v>10</v>
      </c>
      <c r="T135">
        <v>0</v>
      </c>
      <c r="U135" t="s">
        <v>28</v>
      </c>
    </row>
    <row r="136" spans="1:21" x14ac:dyDescent="0.25">
      <c r="A136">
        <v>140</v>
      </c>
      <c r="B136" t="s">
        <v>466</v>
      </c>
      <c r="C136" s="1">
        <v>39082</v>
      </c>
      <c r="D136" t="s">
        <v>467</v>
      </c>
      <c r="E136" t="s">
        <v>246</v>
      </c>
      <c r="F136" t="s">
        <v>247</v>
      </c>
      <c r="G136" t="s">
        <v>248</v>
      </c>
      <c r="H136" t="s">
        <v>468</v>
      </c>
      <c r="I136" t="s">
        <v>99</v>
      </c>
      <c r="J136" t="s">
        <v>100</v>
      </c>
      <c r="K136">
        <v>8</v>
      </c>
      <c r="L136" t="s">
        <v>101</v>
      </c>
      <c r="M136" t="s">
        <v>74</v>
      </c>
      <c r="N136" t="s">
        <v>75</v>
      </c>
      <c r="O136" t="s">
        <v>76</v>
      </c>
      <c r="P136" s="1">
        <v>39082</v>
      </c>
      <c r="Q136" t="s">
        <v>53</v>
      </c>
      <c r="R136" s="2">
        <v>2254</v>
      </c>
      <c r="S136">
        <v>10</v>
      </c>
      <c r="T136">
        <v>0</v>
      </c>
      <c r="U136" t="s">
        <v>28</v>
      </c>
    </row>
    <row r="137" spans="1:21" x14ac:dyDescent="0.25">
      <c r="A137">
        <v>141</v>
      </c>
      <c r="B137" t="s">
        <v>469</v>
      </c>
      <c r="C137" s="1">
        <v>39082</v>
      </c>
      <c r="D137" t="s">
        <v>470</v>
      </c>
      <c r="E137" t="s">
        <v>246</v>
      </c>
      <c r="F137" t="s">
        <v>247</v>
      </c>
      <c r="G137" t="s">
        <v>248</v>
      </c>
      <c r="H137" t="s">
        <v>471</v>
      </c>
      <c r="I137" t="s">
        <v>99</v>
      </c>
      <c r="J137" t="s">
        <v>100</v>
      </c>
      <c r="K137">
        <v>8</v>
      </c>
      <c r="L137" t="s">
        <v>101</v>
      </c>
      <c r="M137" t="s">
        <v>74</v>
      </c>
      <c r="N137" t="s">
        <v>75</v>
      </c>
      <c r="O137" t="s">
        <v>76</v>
      </c>
      <c r="P137" s="1">
        <v>39082</v>
      </c>
      <c r="Q137" t="s">
        <v>53</v>
      </c>
      <c r="R137" s="2">
        <v>2254</v>
      </c>
      <c r="S137">
        <v>10</v>
      </c>
      <c r="T137">
        <v>0</v>
      </c>
      <c r="U137" t="s">
        <v>28</v>
      </c>
    </row>
    <row r="138" spans="1:21" x14ac:dyDescent="0.25">
      <c r="A138">
        <v>142</v>
      </c>
      <c r="B138" t="s">
        <v>472</v>
      </c>
      <c r="C138" s="1">
        <v>39082</v>
      </c>
      <c r="D138" t="s">
        <v>473</v>
      </c>
      <c r="E138" t="s">
        <v>246</v>
      </c>
      <c r="F138" t="s">
        <v>247</v>
      </c>
      <c r="G138" t="s">
        <v>248</v>
      </c>
      <c r="H138" t="s">
        <v>474</v>
      </c>
      <c r="I138" t="s">
        <v>99</v>
      </c>
      <c r="J138" t="s">
        <v>100</v>
      </c>
      <c r="K138">
        <v>8</v>
      </c>
      <c r="L138" t="s">
        <v>101</v>
      </c>
      <c r="M138" t="s">
        <v>74</v>
      </c>
      <c r="N138" t="s">
        <v>75</v>
      </c>
      <c r="O138" t="s">
        <v>76</v>
      </c>
      <c r="P138" s="1">
        <v>39082</v>
      </c>
      <c r="Q138" t="s">
        <v>53</v>
      </c>
      <c r="R138" s="2">
        <v>2000</v>
      </c>
      <c r="S138">
        <v>10</v>
      </c>
      <c r="T138">
        <v>0</v>
      </c>
      <c r="U138" t="s">
        <v>28</v>
      </c>
    </row>
    <row r="139" spans="1:21" x14ac:dyDescent="0.25">
      <c r="A139">
        <v>143</v>
      </c>
      <c r="B139" t="s">
        <v>475</v>
      </c>
      <c r="C139" s="1">
        <v>39082</v>
      </c>
      <c r="D139" t="s">
        <v>473</v>
      </c>
      <c r="E139" t="s">
        <v>246</v>
      </c>
      <c r="F139" t="s">
        <v>247</v>
      </c>
      <c r="G139" t="s">
        <v>248</v>
      </c>
      <c r="H139" t="s">
        <v>476</v>
      </c>
      <c r="I139" t="s">
        <v>99</v>
      </c>
      <c r="J139" t="s">
        <v>100</v>
      </c>
      <c r="K139">
        <v>8</v>
      </c>
      <c r="L139" t="s">
        <v>101</v>
      </c>
      <c r="M139" t="s">
        <v>74</v>
      </c>
      <c r="N139" t="s">
        <v>75</v>
      </c>
      <c r="O139" t="s">
        <v>76</v>
      </c>
      <c r="P139" s="1">
        <v>39082</v>
      </c>
      <c r="Q139" t="s">
        <v>53</v>
      </c>
      <c r="R139" s="2">
        <v>2000</v>
      </c>
      <c r="S139">
        <v>10</v>
      </c>
      <c r="T139">
        <v>0</v>
      </c>
      <c r="U139" t="s">
        <v>28</v>
      </c>
    </row>
    <row r="140" spans="1:21" x14ac:dyDescent="0.25">
      <c r="A140">
        <v>144</v>
      </c>
      <c r="B140" t="s">
        <v>477</v>
      </c>
      <c r="C140" s="1">
        <v>39082</v>
      </c>
      <c r="D140" t="s">
        <v>478</v>
      </c>
      <c r="E140" t="s">
        <v>246</v>
      </c>
      <c r="F140" t="s">
        <v>247</v>
      </c>
      <c r="G140" t="s">
        <v>248</v>
      </c>
      <c r="H140" t="s">
        <v>479</v>
      </c>
      <c r="I140" t="s">
        <v>99</v>
      </c>
      <c r="J140" t="s">
        <v>100</v>
      </c>
      <c r="K140">
        <v>8</v>
      </c>
      <c r="L140" t="s">
        <v>101</v>
      </c>
      <c r="M140" t="s">
        <v>74</v>
      </c>
      <c r="N140" t="s">
        <v>75</v>
      </c>
      <c r="O140" t="s">
        <v>76</v>
      </c>
      <c r="P140" s="1">
        <v>39082</v>
      </c>
      <c r="Q140" t="s">
        <v>53</v>
      </c>
      <c r="R140" s="2">
        <v>2450.0100000000002</v>
      </c>
      <c r="S140">
        <v>10</v>
      </c>
      <c r="T140">
        <v>0</v>
      </c>
      <c r="U140" t="s">
        <v>28</v>
      </c>
    </row>
    <row r="141" spans="1:21" x14ac:dyDescent="0.25">
      <c r="A141">
        <v>145</v>
      </c>
      <c r="B141" t="s">
        <v>480</v>
      </c>
      <c r="C141" s="1">
        <v>39082</v>
      </c>
      <c r="D141" t="s">
        <v>478</v>
      </c>
      <c r="E141" t="s">
        <v>246</v>
      </c>
      <c r="F141" t="s">
        <v>247</v>
      </c>
      <c r="G141" t="s">
        <v>248</v>
      </c>
      <c r="H141" t="s">
        <v>481</v>
      </c>
      <c r="I141" t="s">
        <v>99</v>
      </c>
      <c r="J141" t="s">
        <v>100</v>
      </c>
      <c r="K141">
        <v>8</v>
      </c>
      <c r="L141" t="s">
        <v>101</v>
      </c>
      <c r="M141" t="s">
        <v>74</v>
      </c>
      <c r="N141" t="s">
        <v>75</v>
      </c>
      <c r="O141" t="s">
        <v>76</v>
      </c>
      <c r="P141" s="1">
        <v>39082</v>
      </c>
      <c r="Q141" t="s">
        <v>53</v>
      </c>
      <c r="R141" s="2">
        <v>2450.0100000000002</v>
      </c>
      <c r="S141">
        <v>10</v>
      </c>
      <c r="T141">
        <v>0</v>
      </c>
      <c r="U141" t="s">
        <v>28</v>
      </c>
    </row>
    <row r="142" spans="1:21" x14ac:dyDescent="0.25">
      <c r="A142">
        <v>146</v>
      </c>
      <c r="B142" t="s">
        <v>482</v>
      </c>
      <c r="C142" s="1">
        <v>39082</v>
      </c>
      <c r="D142" t="s">
        <v>478</v>
      </c>
      <c r="E142" t="s">
        <v>246</v>
      </c>
      <c r="F142" t="s">
        <v>247</v>
      </c>
      <c r="G142" t="s">
        <v>248</v>
      </c>
      <c r="H142" t="s">
        <v>483</v>
      </c>
      <c r="I142" t="s">
        <v>99</v>
      </c>
      <c r="J142" t="s">
        <v>100</v>
      </c>
      <c r="K142">
        <v>8</v>
      </c>
      <c r="L142" t="s">
        <v>101</v>
      </c>
      <c r="M142" t="s">
        <v>74</v>
      </c>
      <c r="N142" t="s">
        <v>75</v>
      </c>
      <c r="O142" t="s">
        <v>76</v>
      </c>
      <c r="P142" s="1">
        <v>39082</v>
      </c>
      <c r="Q142" t="s">
        <v>53</v>
      </c>
      <c r="R142" s="2">
        <v>2450.0100000000002</v>
      </c>
      <c r="S142">
        <v>10</v>
      </c>
      <c r="T142">
        <v>0</v>
      </c>
      <c r="U142" t="s">
        <v>28</v>
      </c>
    </row>
    <row r="143" spans="1:21" x14ac:dyDescent="0.25">
      <c r="A143">
        <v>147</v>
      </c>
      <c r="B143" t="s">
        <v>484</v>
      </c>
      <c r="C143" s="1">
        <v>39082</v>
      </c>
      <c r="D143" t="s">
        <v>485</v>
      </c>
      <c r="E143" t="s">
        <v>246</v>
      </c>
      <c r="F143" t="s">
        <v>247</v>
      </c>
      <c r="G143" t="s">
        <v>248</v>
      </c>
      <c r="H143" t="s">
        <v>486</v>
      </c>
      <c r="I143" t="s">
        <v>99</v>
      </c>
      <c r="J143" t="s">
        <v>100</v>
      </c>
      <c r="K143">
        <v>8</v>
      </c>
      <c r="L143" t="s">
        <v>101</v>
      </c>
      <c r="M143" t="s">
        <v>74</v>
      </c>
      <c r="N143" t="s">
        <v>75</v>
      </c>
      <c r="O143" t="s">
        <v>76</v>
      </c>
      <c r="P143" s="1">
        <v>39082</v>
      </c>
      <c r="Q143" t="s">
        <v>53</v>
      </c>
      <c r="R143">
        <v>800</v>
      </c>
      <c r="S143">
        <v>10</v>
      </c>
      <c r="T143">
        <v>0</v>
      </c>
      <c r="U143" t="s">
        <v>28</v>
      </c>
    </row>
    <row r="144" spans="1:21" x14ac:dyDescent="0.25">
      <c r="A144">
        <v>148</v>
      </c>
      <c r="B144" t="s">
        <v>487</v>
      </c>
      <c r="C144" s="1">
        <v>39082</v>
      </c>
      <c r="D144" t="s">
        <v>485</v>
      </c>
      <c r="E144" t="s">
        <v>246</v>
      </c>
      <c r="F144" t="s">
        <v>247</v>
      </c>
      <c r="G144" t="s">
        <v>248</v>
      </c>
      <c r="H144" t="s">
        <v>488</v>
      </c>
      <c r="I144" t="s">
        <v>99</v>
      </c>
      <c r="J144" t="s">
        <v>100</v>
      </c>
      <c r="K144">
        <v>8</v>
      </c>
      <c r="L144" t="s">
        <v>101</v>
      </c>
      <c r="M144" t="s">
        <v>74</v>
      </c>
      <c r="N144" t="s">
        <v>75</v>
      </c>
      <c r="O144" t="s">
        <v>76</v>
      </c>
      <c r="P144" s="1">
        <v>39082</v>
      </c>
      <c r="Q144" t="s">
        <v>53</v>
      </c>
      <c r="R144">
        <v>800</v>
      </c>
      <c r="S144">
        <v>10</v>
      </c>
      <c r="T144">
        <v>0</v>
      </c>
      <c r="U144" t="s">
        <v>28</v>
      </c>
    </row>
    <row r="145" spans="1:21" x14ac:dyDescent="0.25">
      <c r="A145">
        <v>149</v>
      </c>
      <c r="B145" t="s">
        <v>489</v>
      </c>
      <c r="C145" s="1">
        <v>39082</v>
      </c>
      <c r="D145" t="s">
        <v>485</v>
      </c>
      <c r="E145" t="s">
        <v>246</v>
      </c>
      <c r="F145" t="s">
        <v>247</v>
      </c>
      <c r="G145" t="s">
        <v>248</v>
      </c>
      <c r="H145" t="s">
        <v>490</v>
      </c>
      <c r="I145" t="s">
        <v>99</v>
      </c>
      <c r="J145" t="s">
        <v>100</v>
      </c>
      <c r="K145">
        <v>8</v>
      </c>
      <c r="L145" t="s">
        <v>101</v>
      </c>
      <c r="M145" t="s">
        <v>74</v>
      </c>
      <c r="N145" t="s">
        <v>75</v>
      </c>
      <c r="O145" t="s">
        <v>76</v>
      </c>
      <c r="P145" s="1">
        <v>39082</v>
      </c>
      <c r="Q145" t="s">
        <v>53</v>
      </c>
      <c r="R145">
        <v>800</v>
      </c>
      <c r="S145">
        <v>10</v>
      </c>
      <c r="T145">
        <v>0</v>
      </c>
      <c r="U145" t="s">
        <v>28</v>
      </c>
    </row>
    <row r="146" spans="1:21" x14ac:dyDescent="0.25">
      <c r="A146">
        <v>150</v>
      </c>
      <c r="B146" t="s">
        <v>491</v>
      </c>
      <c r="C146" s="1">
        <v>39082</v>
      </c>
      <c r="D146" t="s">
        <v>485</v>
      </c>
      <c r="E146" t="s">
        <v>246</v>
      </c>
      <c r="F146" t="s">
        <v>247</v>
      </c>
      <c r="G146" t="s">
        <v>248</v>
      </c>
      <c r="H146" t="s">
        <v>492</v>
      </c>
      <c r="I146" t="s">
        <v>99</v>
      </c>
      <c r="J146" t="s">
        <v>100</v>
      </c>
      <c r="K146">
        <v>8</v>
      </c>
      <c r="L146" t="s">
        <v>101</v>
      </c>
      <c r="M146" t="s">
        <v>74</v>
      </c>
      <c r="N146" t="s">
        <v>75</v>
      </c>
      <c r="O146" t="s">
        <v>76</v>
      </c>
      <c r="P146" s="1">
        <v>39082</v>
      </c>
      <c r="Q146" t="s">
        <v>53</v>
      </c>
      <c r="R146">
        <v>800</v>
      </c>
      <c r="S146">
        <v>10</v>
      </c>
      <c r="T146">
        <v>0</v>
      </c>
      <c r="U146" t="s">
        <v>28</v>
      </c>
    </row>
    <row r="147" spans="1:21" x14ac:dyDescent="0.25">
      <c r="A147">
        <v>151</v>
      </c>
      <c r="B147" t="s">
        <v>493</v>
      </c>
      <c r="C147" s="1">
        <v>39082</v>
      </c>
      <c r="D147" t="s">
        <v>494</v>
      </c>
      <c r="E147" t="s">
        <v>246</v>
      </c>
      <c r="F147" t="s">
        <v>247</v>
      </c>
      <c r="G147" t="s">
        <v>248</v>
      </c>
      <c r="H147" t="s">
        <v>495</v>
      </c>
      <c r="I147" t="s">
        <v>99</v>
      </c>
      <c r="J147" t="s">
        <v>100</v>
      </c>
      <c r="K147">
        <v>8</v>
      </c>
      <c r="L147" t="s">
        <v>101</v>
      </c>
      <c r="M147" t="s">
        <v>74</v>
      </c>
      <c r="N147" t="s">
        <v>75</v>
      </c>
      <c r="O147" t="s">
        <v>76</v>
      </c>
      <c r="P147" s="1">
        <v>39082</v>
      </c>
      <c r="Q147" t="s">
        <v>53</v>
      </c>
      <c r="R147">
        <v>928</v>
      </c>
      <c r="S147">
        <v>10</v>
      </c>
      <c r="T147">
        <v>0</v>
      </c>
      <c r="U147" t="s">
        <v>28</v>
      </c>
    </row>
    <row r="148" spans="1:21" x14ac:dyDescent="0.25">
      <c r="A148">
        <v>152</v>
      </c>
      <c r="B148" t="s">
        <v>496</v>
      </c>
      <c r="C148" s="1">
        <v>39082</v>
      </c>
      <c r="D148" t="s">
        <v>497</v>
      </c>
      <c r="E148" t="s">
        <v>246</v>
      </c>
      <c r="F148" t="s">
        <v>247</v>
      </c>
      <c r="G148" t="s">
        <v>248</v>
      </c>
      <c r="H148" t="s">
        <v>498</v>
      </c>
      <c r="I148" t="s">
        <v>99</v>
      </c>
      <c r="J148" t="s">
        <v>100</v>
      </c>
      <c r="K148">
        <v>8</v>
      </c>
      <c r="L148" t="s">
        <v>101</v>
      </c>
      <c r="M148" t="s">
        <v>74</v>
      </c>
      <c r="N148" t="s">
        <v>75</v>
      </c>
      <c r="O148" t="s">
        <v>76</v>
      </c>
      <c r="P148" s="1">
        <v>39082</v>
      </c>
      <c r="Q148" t="s">
        <v>53</v>
      </c>
      <c r="R148" s="2">
        <v>1355</v>
      </c>
      <c r="S148">
        <v>10</v>
      </c>
      <c r="T148">
        <v>0</v>
      </c>
      <c r="U148" t="s">
        <v>28</v>
      </c>
    </row>
    <row r="149" spans="1:21" x14ac:dyDescent="0.25">
      <c r="A149">
        <v>153</v>
      </c>
      <c r="B149" t="s">
        <v>499</v>
      </c>
      <c r="C149" s="1">
        <v>39082</v>
      </c>
      <c r="D149" t="s">
        <v>500</v>
      </c>
      <c r="E149" t="s">
        <v>246</v>
      </c>
      <c r="F149" t="s">
        <v>247</v>
      </c>
      <c r="G149" t="s">
        <v>248</v>
      </c>
      <c r="H149" t="s">
        <v>501</v>
      </c>
      <c r="I149" t="s">
        <v>99</v>
      </c>
      <c r="J149" t="s">
        <v>100</v>
      </c>
      <c r="K149">
        <v>8</v>
      </c>
      <c r="L149" t="s">
        <v>101</v>
      </c>
      <c r="M149" t="s">
        <v>74</v>
      </c>
      <c r="N149" t="s">
        <v>75</v>
      </c>
      <c r="O149" t="s">
        <v>76</v>
      </c>
      <c r="P149" s="1">
        <v>39082</v>
      </c>
      <c r="Q149" t="s">
        <v>53</v>
      </c>
      <c r="R149" s="2">
        <v>1380</v>
      </c>
      <c r="S149">
        <v>10</v>
      </c>
      <c r="T149">
        <v>0</v>
      </c>
      <c r="U149" t="s">
        <v>28</v>
      </c>
    </row>
    <row r="150" spans="1:21" x14ac:dyDescent="0.25">
      <c r="A150">
        <v>154</v>
      </c>
      <c r="B150" t="s">
        <v>502</v>
      </c>
      <c r="C150" s="1">
        <v>39447</v>
      </c>
      <c r="D150" t="s">
        <v>503</v>
      </c>
      <c r="E150" t="s">
        <v>246</v>
      </c>
      <c r="F150" t="s">
        <v>247</v>
      </c>
      <c r="G150" t="s">
        <v>248</v>
      </c>
      <c r="H150" t="s">
        <v>296</v>
      </c>
      <c r="I150" t="s">
        <v>99</v>
      </c>
      <c r="J150" t="s">
        <v>100</v>
      </c>
      <c r="K150">
        <v>8</v>
      </c>
      <c r="L150" t="s">
        <v>101</v>
      </c>
      <c r="M150" t="s">
        <v>74</v>
      </c>
      <c r="N150" t="s">
        <v>75</v>
      </c>
      <c r="O150" t="s">
        <v>76</v>
      </c>
      <c r="P150" s="1">
        <v>39447</v>
      </c>
      <c r="Q150" t="s">
        <v>53</v>
      </c>
      <c r="R150">
        <v>615</v>
      </c>
      <c r="S150">
        <v>10</v>
      </c>
      <c r="T150">
        <v>0</v>
      </c>
      <c r="U150" t="s">
        <v>28</v>
      </c>
    </row>
    <row r="151" spans="1:21" x14ac:dyDescent="0.25">
      <c r="A151">
        <v>155</v>
      </c>
      <c r="B151" t="s">
        <v>504</v>
      </c>
      <c r="C151" s="1">
        <v>39447</v>
      </c>
      <c r="D151" t="s">
        <v>505</v>
      </c>
      <c r="E151" t="s">
        <v>246</v>
      </c>
      <c r="F151" t="s">
        <v>247</v>
      </c>
      <c r="G151" t="s">
        <v>248</v>
      </c>
      <c r="H151" t="s">
        <v>506</v>
      </c>
      <c r="I151" t="s">
        <v>99</v>
      </c>
      <c r="J151" t="s">
        <v>100</v>
      </c>
      <c r="K151">
        <v>8</v>
      </c>
      <c r="L151" t="s">
        <v>101</v>
      </c>
      <c r="M151" t="s">
        <v>74</v>
      </c>
      <c r="N151" t="s">
        <v>75</v>
      </c>
      <c r="O151" t="s">
        <v>76</v>
      </c>
      <c r="P151" s="1">
        <v>39447</v>
      </c>
      <c r="Q151" t="s">
        <v>53</v>
      </c>
      <c r="R151" s="2">
        <v>1355</v>
      </c>
      <c r="S151">
        <v>10</v>
      </c>
      <c r="T151">
        <v>0</v>
      </c>
      <c r="U151" t="s">
        <v>28</v>
      </c>
    </row>
    <row r="152" spans="1:21" x14ac:dyDescent="0.25">
      <c r="A152">
        <v>156</v>
      </c>
      <c r="B152" t="s">
        <v>507</v>
      </c>
      <c r="C152" s="1">
        <v>39447</v>
      </c>
      <c r="D152" t="s">
        <v>508</v>
      </c>
      <c r="E152" t="s">
        <v>246</v>
      </c>
      <c r="F152" t="s">
        <v>247</v>
      </c>
      <c r="G152" t="s">
        <v>248</v>
      </c>
      <c r="H152" t="s">
        <v>509</v>
      </c>
      <c r="I152" t="s">
        <v>99</v>
      </c>
      <c r="J152" t="s">
        <v>100</v>
      </c>
      <c r="K152">
        <v>8</v>
      </c>
      <c r="L152" t="s">
        <v>101</v>
      </c>
      <c r="M152" t="s">
        <v>74</v>
      </c>
      <c r="N152" t="s">
        <v>75</v>
      </c>
      <c r="O152" t="s">
        <v>76</v>
      </c>
      <c r="P152" s="1">
        <v>39447</v>
      </c>
      <c r="Q152" t="s">
        <v>53</v>
      </c>
      <c r="R152">
        <v>736.58</v>
      </c>
      <c r="S152">
        <v>10</v>
      </c>
      <c r="T152">
        <v>0</v>
      </c>
      <c r="U152" t="s">
        <v>28</v>
      </c>
    </row>
    <row r="153" spans="1:21" x14ac:dyDescent="0.25">
      <c r="A153">
        <v>157</v>
      </c>
      <c r="B153" t="s">
        <v>510</v>
      </c>
      <c r="C153" s="1">
        <v>39447</v>
      </c>
      <c r="D153" t="s">
        <v>511</v>
      </c>
      <c r="E153" t="s">
        <v>246</v>
      </c>
      <c r="F153" t="s">
        <v>247</v>
      </c>
      <c r="G153" t="s">
        <v>248</v>
      </c>
      <c r="H153" t="s">
        <v>512</v>
      </c>
      <c r="I153" t="s">
        <v>99</v>
      </c>
      <c r="J153" t="s">
        <v>100</v>
      </c>
      <c r="K153">
        <v>8</v>
      </c>
      <c r="L153" t="s">
        <v>101</v>
      </c>
      <c r="M153" t="s">
        <v>74</v>
      </c>
      <c r="N153" t="s">
        <v>75</v>
      </c>
      <c r="O153" t="s">
        <v>76</v>
      </c>
      <c r="P153" s="1">
        <v>39447</v>
      </c>
      <c r="Q153" t="s">
        <v>53</v>
      </c>
      <c r="R153" s="2">
        <v>2970.45</v>
      </c>
      <c r="S153">
        <v>10</v>
      </c>
      <c r="T153">
        <v>0</v>
      </c>
      <c r="U153" t="s">
        <v>28</v>
      </c>
    </row>
    <row r="154" spans="1:21" x14ac:dyDescent="0.25">
      <c r="A154">
        <v>158</v>
      </c>
      <c r="B154" t="s">
        <v>513</v>
      </c>
      <c r="C154" s="1">
        <v>39447</v>
      </c>
      <c r="D154" t="s">
        <v>514</v>
      </c>
      <c r="E154" t="s">
        <v>246</v>
      </c>
      <c r="F154" t="s">
        <v>247</v>
      </c>
      <c r="G154" t="s">
        <v>248</v>
      </c>
      <c r="H154" t="s">
        <v>515</v>
      </c>
      <c r="I154" t="s">
        <v>99</v>
      </c>
      <c r="J154" t="s">
        <v>100</v>
      </c>
      <c r="K154">
        <v>8</v>
      </c>
      <c r="L154" t="s">
        <v>101</v>
      </c>
      <c r="M154" t="s">
        <v>74</v>
      </c>
      <c r="N154" t="s">
        <v>75</v>
      </c>
      <c r="O154" t="s">
        <v>76</v>
      </c>
      <c r="P154" s="1">
        <v>39447</v>
      </c>
      <c r="Q154" t="s">
        <v>53</v>
      </c>
      <c r="R154" s="2">
        <v>2710</v>
      </c>
      <c r="S154">
        <v>10</v>
      </c>
      <c r="T154">
        <v>0</v>
      </c>
      <c r="U154" t="s">
        <v>28</v>
      </c>
    </row>
    <row r="155" spans="1:21" x14ac:dyDescent="0.25">
      <c r="A155">
        <v>159</v>
      </c>
      <c r="B155" t="s">
        <v>516</v>
      </c>
      <c r="C155" s="1">
        <v>39447</v>
      </c>
      <c r="D155" t="s">
        <v>517</v>
      </c>
      <c r="E155" t="s">
        <v>246</v>
      </c>
      <c r="F155" t="s">
        <v>247</v>
      </c>
      <c r="G155" t="s">
        <v>248</v>
      </c>
      <c r="H155" t="s">
        <v>518</v>
      </c>
      <c r="I155" t="s">
        <v>99</v>
      </c>
      <c r="J155" t="s">
        <v>100</v>
      </c>
      <c r="K155">
        <v>8</v>
      </c>
      <c r="L155" t="s">
        <v>101</v>
      </c>
      <c r="M155" t="s">
        <v>74</v>
      </c>
      <c r="N155" t="s">
        <v>75</v>
      </c>
      <c r="O155" t="s">
        <v>76</v>
      </c>
      <c r="P155" s="1">
        <v>39447</v>
      </c>
      <c r="Q155" t="s">
        <v>53</v>
      </c>
      <c r="R155" s="2">
        <v>8389.94</v>
      </c>
      <c r="S155">
        <v>10</v>
      </c>
      <c r="T155">
        <v>0</v>
      </c>
      <c r="U155" t="s">
        <v>28</v>
      </c>
    </row>
    <row r="156" spans="1:21" x14ac:dyDescent="0.25">
      <c r="A156">
        <v>160</v>
      </c>
      <c r="B156" t="s">
        <v>519</v>
      </c>
      <c r="C156" s="1">
        <v>39447</v>
      </c>
      <c r="D156" t="s">
        <v>520</v>
      </c>
      <c r="E156" t="s">
        <v>246</v>
      </c>
      <c r="F156" t="s">
        <v>247</v>
      </c>
      <c r="G156" t="s">
        <v>248</v>
      </c>
      <c r="H156" t="s">
        <v>521</v>
      </c>
      <c r="I156" t="s">
        <v>99</v>
      </c>
      <c r="J156" t="s">
        <v>100</v>
      </c>
      <c r="K156">
        <v>8</v>
      </c>
      <c r="L156" t="s">
        <v>101</v>
      </c>
      <c r="M156" t="s">
        <v>74</v>
      </c>
      <c r="N156" t="s">
        <v>75</v>
      </c>
      <c r="O156" t="s">
        <v>76</v>
      </c>
      <c r="P156" s="1">
        <v>39447</v>
      </c>
      <c r="Q156" t="s">
        <v>53</v>
      </c>
      <c r="R156" s="2">
        <v>10143</v>
      </c>
      <c r="S156">
        <v>10</v>
      </c>
      <c r="T156">
        <v>0</v>
      </c>
      <c r="U156" t="s">
        <v>28</v>
      </c>
    </row>
    <row r="157" spans="1:21" x14ac:dyDescent="0.25">
      <c r="A157">
        <v>161</v>
      </c>
      <c r="B157" t="s">
        <v>522</v>
      </c>
      <c r="C157" s="1">
        <v>39447</v>
      </c>
      <c r="D157" t="s">
        <v>523</v>
      </c>
      <c r="E157" t="s">
        <v>246</v>
      </c>
      <c r="F157" t="s">
        <v>247</v>
      </c>
      <c r="G157" t="s">
        <v>248</v>
      </c>
      <c r="H157" t="s">
        <v>524</v>
      </c>
      <c r="I157" t="s">
        <v>99</v>
      </c>
      <c r="J157" t="s">
        <v>100</v>
      </c>
      <c r="K157">
        <v>8</v>
      </c>
      <c r="L157" t="s">
        <v>101</v>
      </c>
      <c r="M157" t="s">
        <v>74</v>
      </c>
      <c r="N157" t="s">
        <v>75</v>
      </c>
      <c r="O157" t="s">
        <v>76</v>
      </c>
      <c r="P157" s="1">
        <v>39447</v>
      </c>
      <c r="Q157" t="s">
        <v>53</v>
      </c>
      <c r="R157" s="2">
        <v>6785</v>
      </c>
      <c r="S157">
        <v>10</v>
      </c>
      <c r="T157">
        <v>0</v>
      </c>
      <c r="U157" t="s">
        <v>28</v>
      </c>
    </row>
    <row r="158" spans="1:21" x14ac:dyDescent="0.25">
      <c r="A158">
        <v>162</v>
      </c>
      <c r="B158" t="s">
        <v>525</v>
      </c>
      <c r="C158" s="1">
        <v>39447</v>
      </c>
      <c r="D158" t="s">
        <v>526</v>
      </c>
      <c r="E158" t="s">
        <v>246</v>
      </c>
      <c r="F158" t="s">
        <v>247</v>
      </c>
      <c r="G158" t="s">
        <v>248</v>
      </c>
      <c r="H158" t="s">
        <v>527</v>
      </c>
      <c r="I158" t="s">
        <v>99</v>
      </c>
      <c r="J158" t="s">
        <v>100</v>
      </c>
      <c r="K158">
        <v>8</v>
      </c>
      <c r="L158" t="s">
        <v>101</v>
      </c>
      <c r="M158" t="s">
        <v>74</v>
      </c>
      <c r="N158" t="s">
        <v>75</v>
      </c>
      <c r="O158" t="s">
        <v>76</v>
      </c>
      <c r="P158" s="1">
        <v>39447</v>
      </c>
      <c r="Q158" t="s">
        <v>53</v>
      </c>
      <c r="R158" s="2">
        <v>3956</v>
      </c>
      <c r="S158">
        <v>10</v>
      </c>
      <c r="T158">
        <v>0</v>
      </c>
      <c r="U158" t="s">
        <v>28</v>
      </c>
    </row>
    <row r="159" spans="1:21" x14ac:dyDescent="0.25">
      <c r="A159">
        <v>163</v>
      </c>
      <c r="B159" t="s">
        <v>528</v>
      </c>
      <c r="C159" s="1">
        <v>39447</v>
      </c>
      <c r="D159" t="s">
        <v>529</v>
      </c>
      <c r="E159" t="s">
        <v>246</v>
      </c>
      <c r="F159" t="s">
        <v>247</v>
      </c>
      <c r="G159" t="s">
        <v>248</v>
      </c>
      <c r="H159" t="s">
        <v>530</v>
      </c>
      <c r="I159" t="s">
        <v>99</v>
      </c>
      <c r="J159" t="s">
        <v>100</v>
      </c>
      <c r="K159">
        <v>8</v>
      </c>
      <c r="L159" t="s">
        <v>101</v>
      </c>
      <c r="M159" t="s">
        <v>74</v>
      </c>
      <c r="N159" t="s">
        <v>75</v>
      </c>
      <c r="O159" t="s">
        <v>76</v>
      </c>
      <c r="P159" s="1">
        <v>39447</v>
      </c>
      <c r="Q159" t="s">
        <v>53</v>
      </c>
      <c r="R159" s="2">
        <v>1610</v>
      </c>
      <c r="S159">
        <v>10</v>
      </c>
      <c r="T159">
        <v>0</v>
      </c>
      <c r="U159" t="s">
        <v>28</v>
      </c>
    </row>
    <row r="160" spans="1:21" x14ac:dyDescent="0.25">
      <c r="A160">
        <v>164</v>
      </c>
      <c r="B160" t="s">
        <v>531</v>
      </c>
      <c r="C160" s="1">
        <v>39447</v>
      </c>
      <c r="D160" t="s">
        <v>532</v>
      </c>
      <c r="E160" t="s">
        <v>246</v>
      </c>
      <c r="F160" t="s">
        <v>247</v>
      </c>
      <c r="G160" t="s">
        <v>248</v>
      </c>
      <c r="H160" t="s">
        <v>533</v>
      </c>
      <c r="I160" t="s">
        <v>99</v>
      </c>
      <c r="J160" t="s">
        <v>100</v>
      </c>
      <c r="K160">
        <v>8</v>
      </c>
      <c r="L160" t="s">
        <v>101</v>
      </c>
      <c r="M160" t="s">
        <v>74</v>
      </c>
      <c r="N160" t="s">
        <v>75</v>
      </c>
      <c r="O160" t="s">
        <v>76</v>
      </c>
      <c r="P160" s="1">
        <v>39447</v>
      </c>
      <c r="Q160" t="s">
        <v>53</v>
      </c>
      <c r="R160" s="2">
        <v>1719.25</v>
      </c>
      <c r="S160">
        <v>10</v>
      </c>
      <c r="T160">
        <v>0</v>
      </c>
      <c r="U160" t="s">
        <v>28</v>
      </c>
    </row>
    <row r="161" spans="1:21" x14ac:dyDescent="0.25">
      <c r="A161">
        <v>165</v>
      </c>
      <c r="B161" t="s">
        <v>534</v>
      </c>
      <c r="C161" s="1">
        <v>39447</v>
      </c>
      <c r="D161" t="s">
        <v>535</v>
      </c>
      <c r="E161" t="s">
        <v>246</v>
      </c>
      <c r="F161" t="s">
        <v>247</v>
      </c>
      <c r="G161" t="s">
        <v>248</v>
      </c>
      <c r="H161" t="s">
        <v>536</v>
      </c>
      <c r="I161" t="s">
        <v>99</v>
      </c>
      <c r="J161" t="s">
        <v>100</v>
      </c>
      <c r="K161">
        <v>8</v>
      </c>
      <c r="L161" t="s">
        <v>101</v>
      </c>
      <c r="M161" t="s">
        <v>74</v>
      </c>
      <c r="N161" t="s">
        <v>75</v>
      </c>
      <c r="O161" t="s">
        <v>76</v>
      </c>
      <c r="P161" s="1">
        <v>39447</v>
      </c>
      <c r="Q161" t="s">
        <v>53</v>
      </c>
      <c r="R161" s="2">
        <v>1437.5</v>
      </c>
      <c r="S161">
        <v>10</v>
      </c>
      <c r="T161">
        <v>0</v>
      </c>
      <c r="U161" t="s">
        <v>28</v>
      </c>
    </row>
    <row r="162" spans="1:21" x14ac:dyDescent="0.25">
      <c r="A162">
        <v>166</v>
      </c>
      <c r="B162" t="s">
        <v>537</v>
      </c>
      <c r="C162" s="1">
        <v>39447</v>
      </c>
      <c r="D162" t="s">
        <v>538</v>
      </c>
      <c r="E162" t="s">
        <v>246</v>
      </c>
      <c r="F162" t="s">
        <v>247</v>
      </c>
      <c r="G162" t="s">
        <v>248</v>
      </c>
      <c r="H162" t="s">
        <v>539</v>
      </c>
      <c r="I162" t="s">
        <v>99</v>
      </c>
      <c r="J162" t="s">
        <v>100</v>
      </c>
      <c r="K162">
        <v>8</v>
      </c>
      <c r="L162" t="s">
        <v>101</v>
      </c>
      <c r="M162" t="s">
        <v>74</v>
      </c>
      <c r="N162" t="s">
        <v>75</v>
      </c>
      <c r="O162" t="s">
        <v>76</v>
      </c>
      <c r="P162" s="1">
        <v>39447</v>
      </c>
      <c r="Q162" t="s">
        <v>53</v>
      </c>
      <c r="R162" s="2">
        <v>2536.56</v>
      </c>
      <c r="S162">
        <v>10</v>
      </c>
      <c r="T162">
        <v>0</v>
      </c>
      <c r="U162" t="s">
        <v>28</v>
      </c>
    </row>
    <row r="163" spans="1:21" x14ac:dyDescent="0.25">
      <c r="A163">
        <v>167</v>
      </c>
      <c r="B163" t="s">
        <v>540</v>
      </c>
      <c r="C163" s="1">
        <v>39447</v>
      </c>
      <c r="D163" t="s">
        <v>541</v>
      </c>
      <c r="E163" t="s">
        <v>246</v>
      </c>
      <c r="F163" t="s">
        <v>247</v>
      </c>
      <c r="G163" t="s">
        <v>248</v>
      </c>
      <c r="H163" t="s">
        <v>542</v>
      </c>
      <c r="I163" t="s">
        <v>99</v>
      </c>
      <c r="J163" t="s">
        <v>100</v>
      </c>
      <c r="K163">
        <v>8</v>
      </c>
      <c r="L163" t="s">
        <v>101</v>
      </c>
      <c r="M163" t="s">
        <v>74</v>
      </c>
      <c r="N163" t="s">
        <v>75</v>
      </c>
      <c r="O163" t="s">
        <v>76</v>
      </c>
      <c r="P163" s="1">
        <v>39447</v>
      </c>
      <c r="Q163" t="s">
        <v>53</v>
      </c>
      <c r="R163" s="2">
        <v>1320.02</v>
      </c>
      <c r="S163">
        <v>10</v>
      </c>
      <c r="T163">
        <v>0</v>
      </c>
      <c r="U163" t="s">
        <v>28</v>
      </c>
    </row>
    <row r="164" spans="1:21" x14ac:dyDescent="0.25">
      <c r="A164">
        <v>168</v>
      </c>
      <c r="B164" t="s">
        <v>543</v>
      </c>
      <c r="C164" s="1">
        <v>39447</v>
      </c>
      <c r="D164" t="s">
        <v>544</v>
      </c>
      <c r="E164" t="s">
        <v>246</v>
      </c>
      <c r="F164" t="s">
        <v>247</v>
      </c>
      <c r="G164" t="s">
        <v>248</v>
      </c>
      <c r="H164" t="s">
        <v>545</v>
      </c>
      <c r="I164" t="s">
        <v>99</v>
      </c>
      <c r="J164" t="s">
        <v>100</v>
      </c>
      <c r="K164">
        <v>8</v>
      </c>
      <c r="L164" t="s">
        <v>101</v>
      </c>
      <c r="M164" t="s">
        <v>74</v>
      </c>
      <c r="N164" t="s">
        <v>75</v>
      </c>
      <c r="O164" t="s">
        <v>76</v>
      </c>
      <c r="P164" s="1">
        <v>39447</v>
      </c>
      <c r="Q164" t="s">
        <v>53</v>
      </c>
      <c r="R164" s="2">
        <v>1437.5</v>
      </c>
      <c r="S164">
        <v>10</v>
      </c>
      <c r="T164">
        <v>0</v>
      </c>
      <c r="U164" t="s">
        <v>28</v>
      </c>
    </row>
    <row r="165" spans="1:21" x14ac:dyDescent="0.25">
      <c r="A165">
        <v>169</v>
      </c>
      <c r="B165" t="s">
        <v>546</v>
      </c>
      <c r="C165" s="1">
        <v>39447</v>
      </c>
      <c r="D165" t="s">
        <v>547</v>
      </c>
      <c r="E165" t="s">
        <v>246</v>
      </c>
      <c r="F165" t="s">
        <v>247</v>
      </c>
      <c r="G165" t="s">
        <v>248</v>
      </c>
      <c r="H165" t="s">
        <v>548</v>
      </c>
      <c r="I165" t="s">
        <v>99</v>
      </c>
      <c r="J165" t="s">
        <v>100</v>
      </c>
      <c r="K165">
        <v>8</v>
      </c>
      <c r="L165" t="s">
        <v>101</v>
      </c>
      <c r="M165" t="s">
        <v>74</v>
      </c>
      <c r="N165" t="s">
        <v>75</v>
      </c>
      <c r="O165" t="s">
        <v>76</v>
      </c>
      <c r="P165" s="1">
        <v>39447</v>
      </c>
      <c r="Q165" t="s">
        <v>53</v>
      </c>
      <c r="R165" s="2">
        <v>6458.4</v>
      </c>
      <c r="S165">
        <v>10</v>
      </c>
      <c r="T165">
        <v>0</v>
      </c>
      <c r="U165" t="s">
        <v>28</v>
      </c>
    </row>
    <row r="166" spans="1:21" x14ac:dyDescent="0.25">
      <c r="A166">
        <v>170</v>
      </c>
      <c r="B166" t="s">
        <v>549</v>
      </c>
      <c r="C166" s="1">
        <v>39447</v>
      </c>
      <c r="D166" t="s">
        <v>550</v>
      </c>
      <c r="E166" t="s">
        <v>246</v>
      </c>
      <c r="F166" t="s">
        <v>247</v>
      </c>
      <c r="G166" t="s">
        <v>248</v>
      </c>
      <c r="H166" t="s">
        <v>551</v>
      </c>
      <c r="I166" t="s">
        <v>99</v>
      </c>
      <c r="J166" t="s">
        <v>100</v>
      </c>
      <c r="K166">
        <v>8</v>
      </c>
      <c r="L166" t="s">
        <v>101</v>
      </c>
      <c r="M166" t="s">
        <v>74</v>
      </c>
      <c r="N166" t="s">
        <v>75</v>
      </c>
      <c r="O166" t="s">
        <v>76</v>
      </c>
      <c r="P166" s="1">
        <v>39447</v>
      </c>
      <c r="Q166" t="s">
        <v>53</v>
      </c>
      <c r="R166">
        <v>701.5</v>
      </c>
      <c r="S166">
        <v>10</v>
      </c>
      <c r="T166">
        <v>0</v>
      </c>
      <c r="U166" t="s">
        <v>28</v>
      </c>
    </row>
    <row r="167" spans="1:21" x14ac:dyDescent="0.25">
      <c r="A167">
        <v>171</v>
      </c>
      <c r="B167" t="s">
        <v>552</v>
      </c>
      <c r="C167" s="1">
        <v>39447</v>
      </c>
      <c r="D167" t="s">
        <v>553</v>
      </c>
      <c r="E167" t="s">
        <v>246</v>
      </c>
      <c r="F167" t="s">
        <v>247</v>
      </c>
      <c r="G167" t="s">
        <v>248</v>
      </c>
      <c r="H167" t="s">
        <v>554</v>
      </c>
      <c r="I167" t="s">
        <v>99</v>
      </c>
      <c r="J167" t="s">
        <v>100</v>
      </c>
      <c r="K167">
        <v>8</v>
      </c>
      <c r="L167" t="s">
        <v>101</v>
      </c>
      <c r="M167" t="s">
        <v>74</v>
      </c>
      <c r="N167" t="s">
        <v>75</v>
      </c>
      <c r="O167" t="s">
        <v>76</v>
      </c>
      <c r="P167" s="1">
        <v>39447</v>
      </c>
      <c r="Q167" t="s">
        <v>53</v>
      </c>
      <c r="R167" s="2">
        <v>1449</v>
      </c>
      <c r="S167">
        <v>10</v>
      </c>
      <c r="T167">
        <v>0</v>
      </c>
      <c r="U167" t="s">
        <v>28</v>
      </c>
    </row>
    <row r="168" spans="1:21" x14ac:dyDescent="0.25">
      <c r="A168">
        <v>172</v>
      </c>
      <c r="B168" t="s">
        <v>555</v>
      </c>
      <c r="C168" s="1">
        <v>39447</v>
      </c>
      <c r="D168" t="s">
        <v>556</v>
      </c>
      <c r="E168" t="s">
        <v>246</v>
      </c>
      <c r="F168" t="s">
        <v>247</v>
      </c>
      <c r="G168" t="s">
        <v>248</v>
      </c>
      <c r="H168" t="s">
        <v>557</v>
      </c>
      <c r="I168" t="s">
        <v>99</v>
      </c>
      <c r="J168" t="s">
        <v>100</v>
      </c>
      <c r="K168">
        <v>8</v>
      </c>
      <c r="L168" t="s">
        <v>101</v>
      </c>
      <c r="M168" t="s">
        <v>74</v>
      </c>
      <c r="N168" t="s">
        <v>75</v>
      </c>
      <c r="O168" t="s">
        <v>76</v>
      </c>
      <c r="P168" s="1">
        <v>39447</v>
      </c>
      <c r="Q168" t="s">
        <v>53</v>
      </c>
      <c r="R168" s="2">
        <v>5382</v>
      </c>
      <c r="S168">
        <v>10</v>
      </c>
      <c r="T168">
        <v>0</v>
      </c>
      <c r="U168" t="s">
        <v>28</v>
      </c>
    </row>
    <row r="169" spans="1:21" x14ac:dyDescent="0.25">
      <c r="A169">
        <v>173</v>
      </c>
      <c r="B169" t="s">
        <v>558</v>
      </c>
      <c r="C169" s="1">
        <v>39813</v>
      </c>
      <c r="D169" t="s">
        <v>559</v>
      </c>
      <c r="E169" t="s">
        <v>560</v>
      </c>
      <c r="F169" t="s">
        <v>247</v>
      </c>
      <c r="G169" t="s">
        <v>248</v>
      </c>
      <c r="H169" t="s">
        <v>561</v>
      </c>
      <c r="I169" t="s">
        <v>99</v>
      </c>
      <c r="J169" t="s">
        <v>100</v>
      </c>
      <c r="K169">
        <v>8</v>
      </c>
      <c r="L169" t="s">
        <v>101</v>
      </c>
      <c r="M169" t="s">
        <v>74</v>
      </c>
      <c r="N169" t="s">
        <v>75</v>
      </c>
      <c r="O169" t="s">
        <v>76</v>
      </c>
      <c r="P169" s="1">
        <v>39813</v>
      </c>
      <c r="Q169" t="s">
        <v>53</v>
      </c>
      <c r="R169" s="2">
        <v>59225</v>
      </c>
      <c r="S169">
        <v>10</v>
      </c>
      <c r="T169">
        <v>0</v>
      </c>
      <c r="U169" t="s">
        <v>28</v>
      </c>
    </row>
    <row r="170" spans="1:21" x14ac:dyDescent="0.25">
      <c r="A170">
        <v>174</v>
      </c>
      <c r="B170" t="s">
        <v>562</v>
      </c>
      <c r="C170" s="1">
        <v>39813</v>
      </c>
      <c r="D170" t="s">
        <v>563</v>
      </c>
      <c r="E170" t="s">
        <v>564</v>
      </c>
      <c r="F170" t="s">
        <v>247</v>
      </c>
      <c r="G170" t="s">
        <v>248</v>
      </c>
      <c r="H170" t="s">
        <v>565</v>
      </c>
      <c r="I170" t="s">
        <v>99</v>
      </c>
      <c r="J170" t="s">
        <v>100</v>
      </c>
      <c r="K170">
        <v>8</v>
      </c>
      <c r="L170" t="s">
        <v>101</v>
      </c>
      <c r="M170" t="s">
        <v>74</v>
      </c>
      <c r="N170" t="s">
        <v>75</v>
      </c>
      <c r="O170" t="s">
        <v>76</v>
      </c>
      <c r="P170" s="1">
        <v>39813</v>
      </c>
      <c r="Q170" t="s">
        <v>53</v>
      </c>
      <c r="R170" s="2">
        <v>40639.47</v>
      </c>
      <c r="S170">
        <v>10</v>
      </c>
      <c r="T170">
        <v>0</v>
      </c>
      <c r="U170" t="s">
        <v>28</v>
      </c>
    </row>
    <row r="171" spans="1:21" x14ac:dyDescent="0.25">
      <c r="A171">
        <v>175</v>
      </c>
      <c r="B171" t="s">
        <v>566</v>
      </c>
      <c r="C171" s="1">
        <v>39813</v>
      </c>
      <c r="D171" t="s">
        <v>567</v>
      </c>
      <c r="E171" t="s">
        <v>568</v>
      </c>
      <c r="F171" t="s">
        <v>247</v>
      </c>
      <c r="G171" t="s">
        <v>248</v>
      </c>
      <c r="H171" t="s">
        <v>296</v>
      </c>
      <c r="I171" t="s">
        <v>99</v>
      </c>
      <c r="J171" t="s">
        <v>100</v>
      </c>
      <c r="K171">
        <v>8</v>
      </c>
      <c r="L171" t="s">
        <v>101</v>
      </c>
      <c r="M171" t="s">
        <v>74</v>
      </c>
      <c r="N171" t="s">
        <v>75</v>
      </c>
      <c r="O171" t="s">
        <v>76</v>
      </c>
      <c r="P171" s="1">
        <v>39813</v>
      </c>
      <c r="Q171" t="s">
        <v>53</v>
      </c>
      <c r="R171" s="2">
        <v>-31050</v>
      </c>
      <c r="S171">
        <v>10</v>
      </c>
      <c r="T171">
        <v>0</v>
      </c>
      <c r="U171" t="s">
        <v>28</v>
      </c>
    </row>
    <row r="172" spans="1:21" x14ac:dyDescent="0.25">
      <c r="A172">
        <v>176</v>
      </c>
      <c r="B172" t="s">
        <v>569</v>
      </c>
      <c r="C172" s="1">
        <v>39813</v>
      </c>
      <c r="D172" t="s">
        <v>570</v>
      </c>
      <c r="E172" t="s">
        <v>246</v>
      </c>
      <c r="F172" t="s">
        <v>247</v>
      </c>
      <c r="G172" t="s">
        <v>248</v>
      </c>
      <c r="H172" t="s">
        <v>296</v>
      </c>
      <c r="I172" t="s">
        <v>99</v>
      </c>
      <c r="J172" t="s">
        <v>100</v>
      </c>
      <c r="K172">
        <v>8</v>
      </c>
      <c r="L172" t="s">
        <v>101</v>
      </c>
      <c r="M172" t="s">
        <v>74</v>
      </c>
      <c r="N172" t="s">
        <v>75</v>
      </c>
      <c r="O172" t="s">
        <v>76</v>
      </c>
      <c r="P172" s="1">
        <v>39813</v>
      </c>
      <c r="Q172" t="s">
        <v>53</v>
      </c>
      <c r="R172" s="2">
        <v>3082</v>
      </c>
      <c r="S172">
        <v>10</v>
      </c>
      <c r="T172">
        <v>0</v>
      </c>
      <c r="U172" t="s">
        <v>28</v>
      </c>
    </row>
    <row r="173" spans="1:21" x14ac:dyDescent="0.25">
      <c r="A173">
        <v>177</v>
      </c>
      <c r="B173" t="s">
        <v>571</v>
      </c>
      <c r="C173" s="1">
        <v>39813</v>
      </c>
      <c r="D173" t="s">
        <v>572</v>
      </c>
      <c r="E173" t="s">
        <v>246</v>
      </c>
      <c r="F173" t="s">
        <v>247</v>
      </c>
      <c r="G173" t="s">
        <v>248</v>
      </c>
      <c r="H173" t="s">
        <v>296</v>
      </c>
      <c r="I173" t="s">
        <v>99</v>
      </c>
      <c r="J173" t="s">
        <v>100</v>
      </c>
      <c r="K173">
        <v>8</v>
      </c>
      <c r="L173" t="s">
        <v>101</v>
      </c>
      <c r="M173" t="s">
        <v>74</v>
      </c>
      <c r="N173" t="s">
        <v>75</v>
      </c>
      <c r="O173" t="s">
        <v>76</v>
      </c>
      <c r="P173" s="1">
        <v>39813</v>
      </c>
      <c r="Q173" t="s">
        <v>53</v>
      </c>
      <c r="R173">
        <v>655.5</v>
      </c>
      <c r="S173">
        <v>10</v>
      </c>
      <c r="T173">
        <v>0</v>
      </c>
      <c r="U173" t="s">
        <v>28</v>
      </c>
    </row>
    <row r="174" spans="1:21" x14ac:dyDescent="0.25">
      <c r="A174">
        <v>178</v>
      </c>
      <c r="B174" t="s">
        <v>573</v>
      </c>
      <c r="C174" s="1">
        <v>39813</v>
      </c>
      <c r="D174" t="s">
        <v>574</v>
      </c>
      <c r="E174" t="s">
        <v>246</v>
      </c>
      <c r="F174" t="s">
        <v>247</v>
      </c>
      <c r="G174" t="s">
        <v>248</v>
      </c>
      <c r="H174" t="s">
        <v>296</v>
      </c>
      <c r="I174" t="s">
        <v>99</v>
      </c>
      <c r="J174" t="s">
        <v>100</v>
      </c>
      <c r="K174">
        <v>8</v>
      </c>
      <c r="L174" t="s">
        <v>101</v>
      </c>
      <c r="M174" t="s">
        <v>74</v>
      </c>
      <c r="N174" t="s">
        <v>75</v>
      </c>
      <c r="O174" t="s">
        <v>76</v>
      </c>
      <c r="P174" s="1">
        <v>39813</v>
      </c>
      <c r="Q174" t="s">
        <v>53</v>
      </c>
      <c r="R174">
        <v>621</v>
      </c>
      <c r="S174">
        <v>10</v>
      </c>
      <c r="T174">
        <v>0</v>
      </c>
      <c r="U174" t="s">
        <v>28</v>
      </c>
    </row>
    <row r="175" spans="1:21" x14ac:dyDescent="0.25">
      <c r="A175">
        <v>179</v>
      </c>
      <c r="B175" t="s">
        <v>575</v>
      </c>
      <c r="C175" s="1">
        <v>40178</v>
      </c>
      <c r="D175" t="s">
        <v>514</v>
      </c>
      <c r="E175" t="s">
        <v>246</v>
      </c>
      <c r="F175" t="s">
        <v>247</v>
      </c>
      <c r="G175" t="s">
        <v>248</v>
      </c>
      <c r="H175" t="s">
        <v>576</v>
      </c>
      <c r="I175" t="s">
        <v>99</v>
      </c>
      <c r="J175" t="s">
        <v>100</v>
      </c>
      <c r="K175">
        <v>8</v>
      </c>
      <c r="L175" t="s">
        <v>101</v>
      </c>
      <c r="M175" t="s">
        <v>74</v>
      </c>
      <c r="N175" t="s">
        <v>75</v>
      </c>
      <c r="O175" t="s">
        <v>76</v>
      </c>
      <c r="P175" s="1">
        <v>40178</v>
      </c>
      <c r="Q175" t="s">
        <v>53</v>
      </c>
      <c r="R175" s="2">
        <v>3218</v>
      </c>
      <c r="S175">
        <v>10</v>
      </c>
      <c r="T175">
        <v>0</v>
      </c>
      <c r="U175" t="s">
        <v>28</v>
      </c>
    </row>
    <row r="176" spans="1:21" x14ac:dyDescent="0.25">
      <c r="A176">
        <v>180</v>
      </c>
      <c r="B176" t="s">
        <v>577</v>
      </c>
      <c r="C176" s="1">
        <v>40178</v>
      </c>
      <c r="D176" t="s">
        <v>578</v>
      </c>
      <c r="E176" t="s">
        <v>246</v>
      </c>
      <c r="F176" t="s">
        <v>247</v>
      </c>
      <c r="G176" t="s">
        <v>248</v>
      </c>
      <c r="H176" t="s">
        <v>579</v>
      </c>
      <c r="I176" t="s">
        <v>99</v>
      </c>
      <c r="J176" t="s">
        <v>100</v>
      </c>
      <c r="K176">
        <v>8</v>
      </c>
      <c r="L176" t="s">
        <v>101</v>
      </c>
      <c r="M176" t="s">
        <v>74</v>
      </c>
      <c r="N176" t="s">
        <v>75</v>
      </c>
      <c r="O176" t="s">
        <v>76</v>
      </c>
      <c r="P176" s="1">
        <v>40178</v>
      </c>
      <c r="Q176" t="s">
        <v>53</v>
      </c>
      <c r="R176" s="2">
        <v>3016.88</v>
      </c>
      <c r="S176">
        <v>10</v>
      </c>
      <c r="T176">
        <v>0</v>
      </c>
      <c r="U176" t="s">
        <v>28</v>
      </c>
    </row>
    <row r="177" spans="1:21" x14ac:dyDescent="0.25">
      <c r="A177">
        <v>181</v>
      </c>
      <c r="B177" t="s">
        <v>580</v>
      </c>
      <c r="C177" s="1">
        <v>40178</v>
      </c>
      <c r="D177" t="s">
        <v>581</v>
      </c>
      <c r="E177" t="s">
        <v>582</v>
      </c>
      <c r="F177" t="s">
        <v>247</v>
      </c>
      <c r="G177" t="s">
        <v>248</v>
      </c>
      <c r="H177" t="s">
        <v>296</v>
      </c>
      <c r="I177" t="s">
        <v>99</v>
      </c>
      <c r="J177" t="s">
        <v>100</v>
      </c>
      <c r="K177">
        <v>8</v>
      </c>
      <c r="L177" t="s">
        <v>101</v>
      </c>
      <c r="M177" t="s">
        <v>74</v>
      </c>
      <c r="N177" t="s">
        <v>75</v>
      </c>
      <c r="O177" t="s">
        <v>76</v>
      </c>
      <c r="P177" s="1">
        <v>40178</v>
      </c>
      <c r="Q177" t="s">
        <v>53</v>
      </c>
      <c r="R177" s="2">
        <v>5290</v>
      </c>
      <c r="S177">
        <v>10</v>
      </c>
      <c r="T177">
        <v>0</v>
      </c>
      <c r="U177" t="s">
        <v>28</v>
      </c>
    </row>
    <row r="178" spans="1:21" x14ac:dyDescent="0.25">
      <c r="A178">
        <v>182</v>
      </c>
      <c r="B178" t="s">
        <v>583</v>
      </c>
      <c r="C178" s="1">
        <v>40178</v>
      </c>
      <c r="D178" t="s">
        <v>584</v>
      </c>
      <c r="E178" t="s">
        <v>246</v>
      </c>
      <c r="F178" t="s">
        <v>247</v>
      </c>
      <c r="G178" t="s">
        <v>248</v>
      </c>
      <c r="H178" t="s">
        <v>296</v>
      </c>
      <c r="I178" t="s">
        <v>99</v>
      </c>
      <c r="J178" t="s">
        <v>100</v>
      </c>
      <c r="K178">
        <v>8</v>
      </c>
      <c r="L178" t="s">
        <v>101</v>
      </c>
      <c r="M178" t="s">
        <v>74</v>
      </c>
      <c r="N178" t="s">
        <v>75</v>
      </c>
      <c r="O178" t="s">
        <v>76</v>
      </c>
      <c r="P178" s="1">
        <v>40178</v>
      </c>
      <c r="Q178" t="s">
        <v>53</v>
      </c>
      <c r="R178" s="2">
        <v>2850</v>
      </c>
      <c r="S178">
        <v>10</v>
      </c>
      <c r="T178">
        <v>0</v>
      </c>
      <c r="U178" t="s">
        <v>28</v>
      </c>
    </row>
    <row r="179" spans="1:21" x14ac:dyDescent="0.25">
      <c r="A179">
        <v>183</v>
      </c>
      <c r="B179" t="s">
        <v>585</v>
      </c>
      <c r="C179" s="1">
        <v>40178</v>
      </c>
      <c r="D179" t="s">
        <v>586</v>
      </c>
      <c r="E179" t="s">
        <v>246</v>
      </c>
      <c r="F179" t="s">
        <v>247</v>
      </c>
      <c r="G179" t="s">
        <v>248</v>
      </c>
      <c r="H179" t="s">
        <v>296</v>
      </c>
      <c r="I179" t="s">
        <v>99</v>
      </c>
      <c r="J179" t="s">
        <v>100</v>
      </c>
      <c r="K179">
        <v>8</v>
      </c>
      <c r="L179" t="s">
        <v>101</v>
      </c>
      <c r="M179" t="s">
        <v>74</v>
      </c>
      <c r="N179" t="s">
        <v>75</v>
      </c>
      <c r="O179" t="s">
        <v>76</v>
      </c>
      <c r="P179" s="1">
        <v>40178</v>
      </c>
      <c r="Q179" t="s">
        <v>53</v>
      </c>
      <c r="R179" s="2">
        <v>1688.34</v>
      </c>
      <c r="S179">
        <v>10</v>
      </c>
      <c r="T179">
        <v>0</v>
      </c>
      <c r="U179" t="s">
        <v>28</v>
      </c>
    </row>
    <row r="180" spans="1:21" x14ac:dyDescent="0.25">
      <c r="A180">
        <v>184</v>
      </c>
      <c r="B180" t="s">
        <v>587</v>
      </c>
      <c r="C180" s="1">
        <v>40178</v>
      </c>
      <c r="D180" t="s">
        <v>588</v>
      </c>
      <c r="E180" t="s">
        <v>589</v>
      </c>
      <c r="F180" t="s">
        <v>247</v>
      </c>
      <c r="G180" t="s">
        <v>248</v>
      </c>
      <c r="H180" t="s">
        <v>590</v>
      </c>
      <c r="I180" t="s">
        <v>99</v>
      </c>
      <c r="J180" t="s">
        <v>100</v>
      </c>
      <c r="K180">
        <v>8</v>
      </c>
      <c r="L180" t="s">
        <v>101</v>
      </c>
      <c r="M180" t="s">
        <v>74</v>
      </c>
      <c r="N180" t="s">
        <v>75</v>
      </c>
      <c r="O180" t="s">
        <v>76</v>
      </c>
      <c r="P180" s="1">
        <v>40178</v>
      </c>
      <c r="Q180" t="s">
        <v>53</v>
      </c>
      <c r="R180" s="2">
        <v>37536</v>
      </c>
      <c r="S180">
        <v>10</v>
      </c>
      <c r="T180">
        <v>0</v>
      </c>
      <c r="U180" t="s">
        <v>28</v>
      </c>
    </row>
    <row r="181" spans="1:21" x14ac:dyDescent="0.25">
      <c r="A181">
        <v>185</v>
      </c>
      <c r="B181" t="s">
        <v>591</v>
      </c>
      <c r="C181" s="1">
        <v>40178</v>
      </c>
      <c r="D181" t="s">
        <v>592</v>
      </c>
      <c r="E181" t="s">
        <v>246</v>
      </c>
      <c r="F181" t="s">
        <v>247</v>
      </c>
      <c r="G181" t="s">
        <v>248</v>
      </c>
      <c r="H181" t="s">
        <v>296</v>
      </c>
      <c r="I181" t="s">
        <v>99</v>
      </c>
      <c r="J181" t="s">
        <v>100</v>
      </c>
      <c r="K181">
        <v>8</v>
      </c>
      <c r="L181" t="s">
        <v>101</v>
      </c>
      <c r="M181" t="s">
        <v>74</v>
      </c>
      <c r="N181" t="s">
        <v>75</v>
      </c>
      <c r="O181" t="s">
        <v>76</v>
      </c>
      <c r="P181" s="1">
        <v>40178</v>
      </c>
      <c r="Q181" t="s">
        <v>53</v>
      </c>
      <c r="R181">
        <v>740</v>
      </c>
      <c r="S181">
        <v>10</v>
      </c>
      <c r="T181">
        <v>0</v>
      </c>
      <c r="U181" t="s">
        <v>28</v>
      </c>
    </row>
    <row r="182" spans="1:21" x14ac:dyDescent="0.25">
      <c r="A182">
        <v>186</v>
      </c>
      <c r="B182" t="s">
        <v>593</v>
      </c>
      <c r="C182" s="1">
        <v>40178</v>
      </c>
      <c r="D182" t="s">
        <v>584</v>
      </c>
      <c r="E182" t="s">
        <v>246</v>
      </c>
      <c r="F182" t="s">
        <v>247</v>
      </c>
      <c r="G182" t="s">
        <v>248</v>
      </c>
      <c r="H182" t="s">
        <v>296</v>
      </c>
      <c r="I182" t="s">
        <v>99</v>
      </c>
      <c r="J182" t="s">
        <v>100</v>
      </c>
      <c r="K182">
        <v>8</v>
      </c>
      <c r="L182" t="s">
        <v>101</v>
      </c>
      <c r="M182" t="s">
        <v>74</v>
      </c>
      <c r="N182" t="s">
        <v>75</v>
      </c>
      <c r="O182" t="s">
        <v>76</v>
      </c>
      <c r="P182" s="1">
        <v>40178</v>
      </c>
      <c r="Q182" t="s">
        <v>53</v>
      </c>
      <c r="R182" s="2">
        <v>2850</v>
      </c>
      <c r="S182">
        <v>10</v>
      </c>
      <c r="T182">
        <v>0</v>
      </c>
      <c r="U182" t="s">
        <v>28</v>
      </c>
    </row>
    <row r="183" spans="1:21" x14ac:dyDescent="0.25">
      <c r="A183">
        <v>187</v>
      </c>
      <c r="B183" t="s">
        <v>594</v>
      </c>
      <c r="C183" s="1">
        <v>40178</v>
      </c>
      <c r="D183" t="s">
        <v>595</v>
      </c>
      <c r="E183" t="s">
        <v>246</v>
      </c>
      <c r="F183" t="s">
        <v>247</v>
      </c>
      <c r="G183" t="s">
        <v>248</v>
      </c>
      <c r="H183" t="s">
        <v>296</v>
      </c>
      <c r="I183" t="s">
        <v>99</v>
      </c>
      <c r="J183" t="s">
        <v>100</v>
      </c>
      <c r="K183">
        <v>8</v>
      </c>
      <c r="L183" t="s">
        <v>101</v>
      </c>
      <c r="M183" t="s">
        <v>74</v>
      </c>
      <c r="N183" t="s">
        <v>75</v>
      </c>
      <c r="O183" t="s">
        <v>76</v>
      </c>
      <c r="P183" s="1">
        <v>40178</v>
      </c>
      <c r="Q183" t="s">
        <v>53</v>
      </c>
      <c r="R183" s="2">
        <v>2610</v>
      </c>
      <c r="S183">
        <v>10</v>
      </c>
      <c r="T183">
        <v>0</v>
      </c>
      <c r="U183" t="s">
        <v>28</v>
      </c>
    </row>
    <row r="184" spans="1:21" x14ac:dyDescent="0.25">
      <c r="A184">
        <v>188</v>
      </c>
      <c r="B184" t="s">
        <v>596</v>
      </c>
      <c r="C184" s="1">
        <v>40543</v>
      </c>
      <c r="D184" t="s">
        <v>597</v>
      </c>
      <c r="E184" t="s">
        <v>265</v>
      </c>
      <c r="F184" t="s">
        <v>247</v>
      </c>
      <c r="G184" t="s">
        <v>248</v>
      </c>
      <c r="H184" t="s">
        <v>296</v>
      </c>
      <c r="I184" t="s">
        <v>99</v>
      </c>
      <c r="J184" t="s">
        <v>100</v>
      </c>
      <c r="K184">
        <v>8</v>
      </c>
      <c r="L184" t="s">
        <v>101</v>
      </c>
      <c r="M184" t="s">
        <v>74</v>
      </c>
      <c r="N184" t="s">
        <v>75</v>
      </c>
      <c r="O184" t="s">
        <v>76</v>
      </c>
      <c r="P184" s="1">
        <v>40543</v>
      </c>
      <c r="Q184" t="s">
        <v>53</v>
      </c>
      <c r="R184">
        <v>382.6</v>
      </c>
      <c r="S184">
        <v>10</v>
      </c>
      <c r="T184">
        <v>0</v>
      </c>
      <c r="U184" t="s">
        <v>28</v>
      </c>
    </row>
    <row r="185" spans="1:21" x14ac:dyDescent="0.25">
      <c r="A185">
        <v>189</v>
      </c>
      <c r="B185" t="s">
        <v>598</v>
      </c>
      <c r="C185" s="1">
        <v>40543</v>
      </c>
      <c r="D185" t="s">
        <v>599</v>
      </c>
      <c r="E185" t="s">
        <v>600</v>
      </c>
      <c r="F185" t="s">
        <v>247</v>
      </c>
      <c r="G185" t="s">
        <v>248</v>
      </c>
      <c r="H185" t="s">
        <v>296</v>
      </c>
      <c r="I185" t="s">
        <v>99</v>
      </c>
      <c r="J185" t="s">
        <v>100</v>
      </c>
      <c r="K185">
        <v>8</v>
      </c>
      <c r="L185" t="s">
        <v>101</v>
      </c>
      <c r="M185" t="s">
        <v>74</v>
      </c>
      <c r="N185" t="s">
        <v>75</v>
      </c>
      <c r="O185" t="s">
        <v>76</v>
      </c>
      <c r="P185" s="1">
        <v>40543</v>
      </c>
      <c r="Q185" t="s">
        <v>53</v>
      </c>
      <c r="R185" s="2">
        <v>21776</v>
      </c>
      <c r="S185">
        <v>10</v>
      </c>
      <c r="T185">
        <v>0</v>
      </c>
      <c r="U185" t="s">
        <v>28</v>
      </c>
    </row>
    <row r="186" spans="1:21" x14ac:dyDescent="0.25">
      <c r="A186">
        <v>190</v>
      </c>
      <c r="B186" t="s">
        <v>601</v>
      </c>
      <c r="C186" s="1">
        <v>40543</v>
      </c>
      <c r="D186" t="s">
        <v>602</v>
      </c>
      <c r="E186" t="s">
        <v>246</v>
      </c>
      <c r="F186" t="s">
        <v>247</v>
      </c>
      <c r="G186" t="s">
        <v>248</v>
      </c>
      <c r="H186" t="s">
        <v>296</v>
      </c>
      <c r="I186" t="s">
        <v>99</v>
      </c>
      <c r="J186" t="s">
        <v>100</v>
      </c>
      <c r="K186">
        <v>8</v>
      </c>
      <c r="L186" t="s">
        <v>101</v>
      </c>
      <c r="M186" t="s">
        <v>74</v>
      </c>
      <c r="N186" t="s">
        <v>75</v>
      </c>
      <c r="O186" t="s">
        <v>76</v>
      </c>
      <c r="P186" s="1">
        <v>40543</v>
      </c>
      <c r="Q186" t="s">
        <v>53</v>
      </c>
      <c r="R186" s="2">
        <v>1832.8</v>
      </c>
      <c r="S186">
        <v>10</v>
      </c>
      <c r="T186">
        <v>0</v>
      </c>
      <c r="U186" t="s">
        <v>28</v>
      </c>
    </row>
    <row r="187" spans="1:21" x14ac:dyDescent="0.25">
      <c r="A187">
        <v>191</v>
      </c>
      <c r="B187" t="s">
        <v>603</v>
      </c>
      <c r="C187" s="1">
        <v>40543</v>
      </c>
      <c r="D187" t="s">
        <v>604</v>
      </c>
      <c r="E187" t="s">
        <v>246</v>
      </c>
      <c r="F187" t="s">
        <v>247</v>
      </c>
      <c r="G187" t="s">
        <v>248</v>
      </c>
      <c r="H187" t="s">
        <v>296</v>
      </c>
      <c r="I187" t="s">
        <v>99</v>
      </c>
      <c r="J187" t="s">
        <v>100</v>
      </c>
      <c r="K187">
        <v>8</v>
      </c>
      <c r="L187" t="s">
        <v>101</v>
      </c>
      <c r="M187" t="s">
        <v>74</v>
      </c>
      <c r="N187" t="s">
        <v>75</v>
      </c>
      <c r="O187" t="s">
        <v>76</v>
      </c>
      <c r="P187" s="1">
        <v>40543</v>
      </c>
      <c r="Q187" t="s">
        <v>53</v>
      </c>
      <c r="R187" s="2">
        <v>2470.8000000000002</v>
      </c>
      <c r="S187">
        <v>10</v>
      </c>
      <c r="T187">
        <v>0</v>
      </c>
      <c r="U187" t="s">
        <v>28</v>
      </c>
    </row>
    <row r="188" spans="1:21" x14ac:dyDescent="0.25">
      <c r="A188">
        <v>192</v>
      </c>
      <c r="B188" t="s">
        <v>605</v>
      </c>
      <c r="C188" s="1">
        <v>40543</v>
      </c>
      <c r="D188" t="s">
        <v>606</v>
      </c>
      <c r="E188" t="s">
        <v>246</v>
      </c>
      <c r="F188" t="s">
        <v>247</v>
      </c>
      <c r="G188" t="s">
        <v>248</v>
      </c>
      <c r="H188" t="s">
        <v>296</v>
      </c>
      <c r="I188" t="s">
        <v>99</v>
      </c>
      <c r="J188" t="s">
        <v>100</v>
      </c>
      <c r="K188">
        <v>8</v>
      </c>
      <c r="L188" t="s">
        <v>101</v>
      </c>
      <c r="M188" t="s">
        <v>74</v>
      </c>
      <c r="N188" t="s">
        <v>75</v>
      </c>
      <c r="O188" t="s">
        <v>76</v>
      </c>
      <c r="P188" s="1">
        <v>40543</v>
      </c>
      <c r="Q188" t="s">
        <v>53</v>
      </c>
      <c r="R188">
        <v>359.6</v>
      </c>
      <c r="S188">
        <v>10</v>
      </c>
      <c r="T188">
        <v>0</v>
      </c>
      <c r="U188" t="s">
        <v>28</v>
      </c>
    </row>
    <row r="189" spans="1:21" x14ac:dyDescent="0.25">
      <c r="A189">
        <v>193</v>
      </c>
      <c r="B189" t="s">
        <v>607</v>
      </c>
      <c r="C189" s="1">
        <v>40908</v>
      </c>
      <c r="D189" t="s">
        <v>608</v>
      </c>
      <c r="E189" t="s">
        <v>246</v>
      </c>
      <c r="F189" t="s">
        <v>247</v>
      </c>
      <c r="G189" t="s">
        <v>248</v>
      </c>
      <c r="H189" t="s">
        <v>296</v>
      </c>
      <c r="I189" t="s">
        <v>99</v>
      </c>
      <c r="J189" t="s">
        <v>100</v>
      </c>
      <c r="K189">
        <v>8</v>
      </c>
      <c r="L189" t="s">
        <v>101</v>
      </c>
      <c r="M189" t="s">
        <v>74</v>
      </c>
      <c r="N189" t="s">
        <v>75</v>
      </c>
      <c r="O189" t="s">
        <v>76</v>
      </c>
      <c r="P189" s="1">
        <v>40908</v>
      </c>
      <c r="Q189" t="s">
        <v>53</v>
      </c>
      <c r="R189">
        <v>750</v>
      </c>
      <c r="S189">
        <v>10</v>
      </c>
      <c r="T189">
        <v>0</v>
      </c>
      <c r="U189" t="s">
        <v>28</v>
      </c>
    </row>
    <row r="190" spans="1:21" x14ac:dyDescent="0.25">
      <c r="A190">
        <v>194</v>
      </c>
      <c r="B190" t="s">
        <v>609</v>
      </c>
      <c r="C190" s="1">
        <v>40908</v>
      </c>
      <c r="D190" t="s">
        <v>610</v>
      </c>
      <c r="E190" t="s">
        <v>246</v>
      </c>
      <c r="F190" t="s">
        <v>247</v>
      </c>
      <c r="G190" t="s">
        <v>248</v>
      </c>
      <c r="H190" t="s">
        <v>296</v>
      </c>
      <c r="I190" t="s">
        <v>99</v>
      </c>
      <c r="J190" t="s">
        <v>100</v>
      </c>
      <c r="K190">
        <v>8</v>
      </c>
      <c r="L190" t="s">
        <v>101</v>
      </c>
      <c r="M190" t="s">
        <v>74</v>
      </c>
      <c r="N190" t="s">
        <v>75</v>
      </c>
      <c r="O190" t="s">
        <v>76</v>
      </c>
      <c r="P190" s="1">
        <v>40908</v>
      </c>
      <c r="Q190" t="s">
        <v>53</v>
      </c>
      <c r="R190" s="2">
        <v>1044</v>
      </c>
      <c r="S190">
        <v>10</v>
      </c>
      <c r="T190">
        <v>0</v>
      </c>
      <c r="U190" t="s">
        <v>28</v>
      </c>
    </row>
    <row r="191" spans="1:21" x14ac:dyDescent="0.25">
      <c r="A191">
        <v>195</v>
      </c>
      <c r="B191" t="s">
        <v>611</v>
      </c>
      <c r="C191" s="1">
        <v>40908</v>
      </c>
      <c r="D191" t="s">
        <v>505</v>
      </c>
      <c r="E191" t="s">
        <v>246</v>
      </c>
      <c r="F191" t="s">
        <v>247</v>
      </c>
      <c r="G191" t="s">
        <v>248</v>
      </c>
      <c r="H191" t="s">
        <v>296</v>
      </c>
      <c r="I191" t="s">
        <v>99</v>
      </c>
      <c r="J191" t="s">
        <v>100</v>
      </c>
      <c r="K191">
        <v>8</v>
      </c>
      <c r="L191" t="s">
        <v>101</v>
      </c>
      <c r="M191" t="s">
        <v>74</v>
      </c>
      <c r="N191" t="s">
        <v>75</v>
      </c>
      <c r="O191" t="s">
        <v>76</v>
      </c>
      <c r="P191" s="1">
        <v>40908</v>
      </c>
      <c r="Q191" t="s">
        <v>53</v>
      </c>
      <c r="R191" s="2">
        <v>2470.8000000000002</v>
      </c>
      <c r="S191">
        <v>10</v>
      </c>
      <c r="T191">
        <v>0</v>
      </c>
      <c r="U191" t="s">
        <v>28</v>
      </c>
    </row>
    <row r="192" spans="1:21" x14ac:dyDescent="0.25">
      <c r="A192">
        <v>196</v>
      </c>
      <c r="B192" t="s">
        <v>612</v>
      </c>
      <c r="C192" s="1">
        <v>40908</v>
      </c>
      <c r="D192" t="s">
        <v>503</v>
      </c>
      <c r="E192" t="s">
        <v>246</v>
      </c>
      <c r="F192" t="s">
        <v>247</v>
      </c>
      <c r="G192" t="s">
        <v>248</v>
      </c>
      <c r="H192" t="s">
        <v>296</v>
      </c>
      <c r="I192" t="s">
        <v>99</v>
      </c>
      <c r="J192" t="s">
        <v>100</v>
      </c>
      <c r="K192">
        <v>8</v>
      </c>
      <c r="L192" t="s">
        <v>101</v>
      </c>
      <c r="M192" t="s">
        <v>74</v>
      </c>
      <c r="N192" t="s">
        <v>75</v>
      </c>
      <c r="O192" t="s">
        <v>76</v>
      </c>
      <c r="P192" s="1">
        <v>40908</v>
      </c>
      <c r="Q192" t="s">
        <v>53</v>
      </c>
      <c r="R192" s="2">
        <v>1392</v>
      </c>
      <c r="S192">
        <v>10</v>
      </c>
      <c r="T192">
        <v>0</v>
      </c>
      <c r="U192" t="s">
        <v>28</v>
      </c>
    </row>
    <row r="193" spans="1:21" x14ac:dyDescent="0.25">
      <c r="A193">
        <v>197</v>
      </c>
      <c r="B193" t="s">
        <v>613</v>
      </c>
      <c r="C193" s="1">
        <v>40908</v>
      </c>
      <c r="D193" t="s">
        <v>614</v>
      </c>
      <c r="E193" t="s">
        <v>246</v>
      </c>
      <c r="F193" t="s">
        <v>247</v>
      </c>
      <c r="G193" t="s">
        <v>248</v>
      </c>
      <c r="H193" t="s">
        <v>296</v>
      </c>
      <c r="I193" t="s">
        <v>99</v>
      </c>
      <c r="J193" t="s">
        <v>100</v>
      </c>
      <c r="K193">
        <v>8</v>
      </c>
      <c r="L193" t="s">
        <v>101</v>
      </c>
      <c r="M193" t="s">
        <v>74</v>
      </c>
      <c r="N193" t="s">
        <v>75</v>
      </c>
      <c r="O193" t="s">
        <v>76</v>
      </c>
      <c r="P193" s="1">
        <v>40908</v>
      </c>
      <c r="Q193" t="s">
        <v>53</v>
      </c>
      <c r="R193" s="2">
        <v>1241.2</v>
      </c>
      <c r="S193">
        <v>10</v>
      </c>
      <c r="T193">
        <v>0</v>
      </c>
      <c r="U193" t="s">
        <v>28</v>
      </c>
    </row>
    <row r="194" spans="1:21" x14ac:dyDescent="0.25">
      <c r="A194">
        <v>198</v>
      </c>
      <c r="B194" t="s">
        <v>615</v>
      </c>
      <c r="C194" s="1">
        <v>40908</v>
      </c>
      <c r="D194" t="s">
        <v>616</v>
      </c>
      <c r="E194" t="s">
        <v>246</v>
      </c>
      <c r="F194" t="s">
        <v>247</v>
      </c>
      <c r="G194" t="s">
        <v>248</v>
      </c>
      <c r="H194" t="s">
        <v>296</v>
      </c>
      <c r="I194" t="s">
        <v>99</v>
      </c>
      <c r="J194" t="s">
        <v>100</v>
      </c>
      <c r="K194">
        <v>8</v>
      </c>
      <c r="L194" t="s">
        <v>101</v>
      </c>
      <c r="M194" t="s">
        <v>74</v>
      </c>
      <c r="N194" t="s">
        <v>75</v>
      </c>
      <c r="O194" t="s">
        <v>76</v>
      </c>
      <c r="P194" s="1">
        <v>40908</v>
      </c>
      <c r="Q194" t="s">
        <v>53</v>
      </c>
      <c r="R194" s="2">
        <v>2784</v>
      </c>
      <c r="S194">
        <v>10</v>
      </c>
      <c r="T194">
        <v>0</v>
      </c>
      <c r="U194" t="s">
        <v>28</v>
      </c>
    </row>
    <row r="195" spans="1:21" x14ac:dyDescent="0.25">
      <c r="A195">
        <v>199</v>
      </c>
      <c r="B195" t="s">
        <v>617</v>
      </c>
      <c r="C195" s="1">
        <v>40908</v>
      </c>
      <c r="D195" t="s">
        <v>618</v>
      </c>
      <c r="E195" t="s">
        <v>246</v>
      </c>
      <c r="F195" t="s">
        <v>247</v>
      </c>
      <c r="G195" t="s">
        <v>248</v>
      </c>
      <c r="H195" t="s">
        <v>296</v>
      </c>
      <c r="I195" t="s">
        <v>99</v>
      </c>
      <c r="J195" t="s">
        <v>100</v>
      </c>
      <c r="K195">
        <v>8</v>
      </c>
      <c r="L195" t="s">
        <v>101</v>
      </c>
      <c r="M195" t="s">
        <v>74</v>
      </c>
      <c r="N195" t="s">
        <v>75</v>
      </c>
      <c r="O195" t="s">
        <v>76</v>
      </c>
      <c r="P195" s="1">
        <v>40908</v>
      </c>
      <c r="Q195" t="s">
        <v>53</v>
      </c>
      <c r="R195" s="2">
        <v>6072.6</v>
      </c>
      <c r="S195">
        <v>10</v>
      </c>
      <c r="T195">
        <v>0</v>
      </c>
      <c r="U195" t="s">
        <v>28</v>
      </c>
    </row>
    <row r="196" spans="1:21" x14ac:dyDescent="0.25">
      <c r="A196">
        <v>200</v>
      </c>
      <c r="B196" t="s">
        <v>619</v>
      </c>
      <c r="C196" s="1">
        <v>40908</v>
      </c>
      <c r="D196" t="s">
        <v>620</v>
      </c>
      <c r="E196" t="s">
        <v>246</v>
      </c>
      <c r="F196" t="s">
        <v>247</v>
      </c>
      <c r="G196" t="s">
        <v>248</v>
      </c>
      <c r="H196" t="s">
        <v>296</v>
      </c>
      <c r="I196" t="s">
        <v>99</v>
      </c>
      <c r="J196" t="s">
        <v>100</v>
      </c>
      <c r="K196">
        <v>8</v>
      </c>
      <c r="L196" t="s">
        <v>101</v>
      </c>
      <c r="M196" t="s">
        <v>74</v>
      </c>
      <c r="N196" t="s">
        <v>75</v>
      </c>
      <c r="O196" t="s">
        <v>76</v>
      </c>
      <c r="P196" s="1">
        <v>40908</v>
      </c>
      <c r="Q196" t="s">
        <v>53</v>
      </c>
      <c r="R196" s="2">
        <v>2320</v>
      </c>
      <c r="S196">
        <v>10</v>
      </c>
      <c r="T196">
        <v>0</v>
      </c>
      <c r="U196" t="s">
        <v>28</v>
      </c>
    </row>
    <row r="197" spans="1:21" x14ac:dyDescent="0.25">
      <c r="A197">
        <v>201</v>
      </c>
      <c r="B197" t="s">
        <v>621</v>
      </c>
      <c r="C197" s="1">
        <v>40908</v>
      </c>
      <c r="D197" t="s">
        <v>622</v>
      </c>
      <c r="E197" t="s">
        <v>246</v>
      </c>
      <c r="F197" t="s">
        <v>247</v>
      </c>
      <c r="G197" t="s">
        <v>248</v>
      </c>
      <c r="H197" t="s">
        <v>296</v>
      </c>
      <c r="I197" t="s">
        <v>99</v>
      </c>
      <c r="J197" t="s">
        <v>100</v>
      </c>
      <c r="K197">
        <v>8</v>
      </c>
      <c r="L197" t="s">
        <v>101</v>
      </c>
      <c r="M197" t="s">
        <v>74</v>
      </c>
      <c r="N197" t="s">
        <v>75</v>
      </c>
      <c r="O197" t="s">
        <v>76</v>
      </c>
      <c r="P197" s="1">
        <v>40908</v>
      </c>
      <c r="Q197" t="s">
        <v>53</v>
      </c>
      <c r="R197" s="2">
        <v>11600</v>
      </c>
      <c r="S197">
        <v>10</v>
      </c>
      <c r="T197">
        <v>0</v>
      </c>
      <c r="U197" t="s">
        <v>28</v>
      </c>
    </row>
    <row r="198" spans="1:21" x14ac:dyDescent="0.25">
      <c r="A198">
        <v>202</v>
      </c>
      <c r="B198" t="s">
        <v>623</v>
      </c>
      <c r="C198" s="1">
        <v>40908</v>
      </c>
      <c r="D198" t="s">
        <v>624</v>
      </c>
      <c r="E198" t="s">
        <v>246</v>
      </c>
      <c r="F198" t="s">
        <v>247</v>
      </c>
      <c r="G198" t="s">
        <v>248</v>
      </c>
      <c r="H198" t="s">
        <v>296</v>
      </c>
      <c r="I198" t="s">
        <v>99</v>
      </c>
      <c r="J198" t="s">
        <v>100</v>
      </c>
      <c r="K198">
        <v>8</v>
      </c>
      <c r="L198" t="s">
        <v>101</v>
      </c>
      <c r="M198" t="s">
        <v>74</v>
      </c>
      <c r="N198" t="s">
        <v>75</v>
      </c>
      <c r="O198" t="s">
        <v>76</v>
      </c>
      <c r="P198" s="1">
        <v>40908</v>
      </c>
      <c r="Q198" t="s">
        <v>53</v>
      </c>
      <c r="R198" s="2">
        <v>6960</v>
      </c>
      <c r="S198">
        <v>10</v>
      </c>
      <c r="T198">
        <v>0</v>
      </c>
      <c r="U198" t="s">
        <v>28</v>
      </c>
    </row>
    <row r="199" spans="1:21" x14ac:dyDescent="0.25">
      <c r="A199">
        <v>203</v>
      </c>
      <c r="B199" t="s">
        <v>625</v>
      </c>
      <c r="C199" s="1">
        <v>40908</v>
      </c>
      <c r="D199" t="s">
        <v>626</v>
      </c>
      <c r="E199" t="s">
        <v>246</v>
      </c>
      <c r="F199" t="s">
        <v>247</v>
      </c>
      <c r="G199" t="s">
        <v>248</v>
      </c>
      <c r="H199" t="s">
        <v>296</v>
      </c>
      <c r="I199" t="s">
        <v>99</v>
      </c>
      <c r="J199" t="s">
        <v>100</v>
      </c>
      <c r="K199">
        <v>8</v>
      </c>
      <c r="L199" t="s">
        <v>101</v>
      </c>
      <c r="M199" t="s">
        <v>74</v>
      </c>
      <c r="N199" t="s">
        <v>75</v>
      </c>
      <c r="O199" t="s">
        <v>76</v>
      </c>
      <c r="P199" s="1">
        <v>40908</v>
      </c>
      <c r="Q199" t="s">
        <v>53</v>
      </c>
      <c r="R199" s="2">
        <v>1158.8399999999999</v>
      </c>
      <c r="S199">
        <v>10</v>
      </c>
      <c r="T199">
        <v>0</v>
      </c>
      <c r="U199" t="s">
        <v>28</v>
      </c>
    </row>
    <row r="200" spans="1:21" x14ac:dyDescent="0.25">
      <c r="A200">
        <v>204</v>
      </c>
      <c r="B200" t="s">
        <v>627</v>
      </c>
      <c r="C200" s="1">
        <v>40908</v>
      </c>
      <c r="D200" t="s">
        <v>505</v>
      </c>
      <c r="E200" t="s">
        <v>246</v>
      </c>
      <c r="F200" t="s">
        <v>247</v>
      </c>
      <c r="G200" t="s">
        <v>248</v>
      </c>
      <c r="H200" t="s">
        <v>296</v>
      </c>
      <c r="I200" t="s">
        <v>99</v>
      </c>
      <c r="J200" t="s">
        <v>100</v>
      </c>
      <c r="K200">
        <v>8</v>
      </c>
      <c r="L200" t="s">
        <v>101</v>
      </c>
      <c r="M200" t="s">
        <v>74</v>
      </c>
      <c r="N200" t="s">
        <v>75</v>
      </c>
      <c r="O200" t="s">
        <v>76</v>
      </c>
      <c r="P200" s="1">
        <v>40908</v>
      </c>
      <c r="Q200" t="s">
        <v>53</v>
      </c>
      <c r="R200" s="2">
        <v>2890</v>
      </c>
      <c r="S200">
        <v>10</v>
      </c>
      <c r="T200">
        <v>0</v>
      </c>
      <c r="U200" t="s">
        <v>28</v>
      </c>
    </row>
    <row r="201" spans="1:21" x14ac:dyDescent="0.25">
      <c r="A201">
        <v>205</v>
      </c>
      <c r="B201" t="s">
        <v>628</v>
      </c>
      <c r="C201" s="1">
        <v>40908</v>
      </c>
      <c r="D201" t="s">
        <v>505</v>
      </c>
      <c r="E201" t="s">
        <v>246</v>
      </c>
      <c r="F201" t="s">
        <v>247</v>
      </c>
      <c r="G201" t="s">
        <v>248</v>
      </c>
      <c r="H201" t="s">
        <v>296</v>
      </c>
      <c r="I201" t="s">
        <v>99</v>
      </c>
      <c r="J201" t="s">
        <v>100</v>
      </c>
      <c r="K201">
        <v>8</v>
      </c>
      <c r="L201" t="s">
        <v>101</v>
      </c>
      <c r="M201" t="s">
        <v>74</v>
      </c>
      <c r="N201" t="s">
        <v>75</v>
      </c>
      <c r="O201" t="s">
        <v>76</v>
      </c>
      <c r="P201" s="1">
        <v>40908</v>
      </c>
      <c r="Q201" t="s">
        <v>53</v>
      </c>
      <c r="R201" s="2">
        <v>2890</v>
      </c>
      <c r="S201">
        <v>10</v>
      </c>
      <c r="T201">
        <v>0</v>
      </c>
      <c r="U201" t="s">
        <v>28</v>
      </c>
    </row>
    <row r="202" spans="1:21" x14ac:dyDescent="0.25">
      <c r="A202">
        <v>206</v>
      </c>
      <c r="B202" t="s">
        <v>629</v>
      </c>
      <c r="C202" s="1">
        <v>40908</v>
      </c>
      <c r="D202" t="s">
        <v>630</v>
      </c>
      <c r="E202" t="s">
        <v>246</v>
      </c>
      <c r="F202" t="s">
        <v>247</v>
      </c>
      <c r="G202" t="s">
        <v>248</v>
      </c>
      <c r="H202" t="s">
        <v>296</v>
      </c>
      <c r="I202" t="s">
        <v>99</v>
      </c>
      <c r="J202" t="s">
        <v>100</v>
      </c>
      <c r="K202">
        <v>8</v>
      </c>
      <c r="L202" t="s">
        <v>101</v>
      </c>
      <c r="M202" t="s">
        <v>74</v>
      </c>
      <c r="N202" t="s">
        <v>75</v>
      </c>
      <c r="O202" t="s">
        <v>76</v>
      </c>
      <c r="P202" s="1">
        <v>40908</v>
      </c>
      <c r="Q202" t="s">
        <v>53</v>
      </c>
      <c r="R202" s="2">
        <v>2890</v>
      </c>
      <c r="S202">
        <v>10</v>
      </c>
      <c r="T202">
        <v>0</v>
      </c>
      <c r="U202" t="s">
        <v>28</v>
      </c>
    </row>
    <row r="203" spans="1:21" x14ac:dyDescent="0.25">
      <c r="A203">
        <v>207</v>
      </c>
      <c r="B203" t="s">
        <v>631</v>
      </c>
      <c r="C203" s="1">
        <v>40908</v>
      </c>
      <c r="D203" t="s">
        <v>505</v>
      </c>
      <c r="E203" t="s">
        <v>246</v>
      </c>
      <c r="F203" t="s">
        <v>247</v>
      </c>
      <c r="G203" t="s">
        <v>248</v>
      </c>
      <c r="H203" t="s">
        <v>296</v>
      </c>
      <c r="I203" t="s">
        <v>99</v>
      </c>
      <c r="J203" t="s">
        <v>100</v>
      </c>
      <c r="K203">
        <v>8</v>
      </c>
      <c r="L203" t="s">
        <v>101</v>
      </c>
      <c r="M203" t="s">
        <v>74</v>
      </c>
      <c r="N203" t="s">
        <v>75</v>
      </c>
      <c r="O203" t="s">
        <v>76</v>
      </c>
      <c r="P203" s="1">
        <v>40908</v>
      </c>
      <c r="Q203" t="s">
        <v>53</v>
      </c>
      <c r="R203" s="2">
        <v>1950.01</v>
      </c>
      <c r="S203">
        <v>10</v>
      </c>
      <c r="T203">
        <v>0</v>
      </c>
      <c r="U203" t="s">
        <v>28</v>
      </c>
    </row>
    <row r="204" spans="1:21" x14ac:dyDescent="0.25">
      <c r="A204">
        <v>208</v>
      </c>
      <c r="B204" t="s">
        <v>632</v>
      </c>
      <c r="C204" s="1">
        <v>40908</v>
      </c>
      <c r="D204" t="s">
        <v>633</v>
      </c>
      <c r="E204" t="s">
        <v>246</v>
      </c>
      <c r="F204" t="s">
        <v>247</v>
      </c>
      <c r="G204" t="s">
        <v>248</v>
      </c>
      <c r="H204" t="s">
        <v>296</v>
      </c>
      <c r="I204" t="s">
        <v>99</v>
      </c>
      <c r="J204" t="s">
        <v>100</v>
      </c>
      <c r="K204">
        <v>8</v>
      </c>
      <c r="L204" t="s">
        <v>101</v>
      </c>
      <c r="M204" t="s">
        <v>74</v>
      </c>
      <c r="N204" t="s">
        <v>75</v>
      </c>
      <c r="O204" t="s">
        <v>76</v>
      </c>
      <c r="P204" s="1">
        <v>40908</v>
      </c>
      <c r="Q204" t="s">
        <v>53</v>
      </c>
      <c r="R204" s="2">
        <v>3480</v>
      </c>
      <c r="S204">
        <v>10</v>
      </c>
      <c r="T204">
        <v>0</v>
      </c>
      <c r="U204" t="s">
        <v>28</v>
      </c>
    </row>
    <row r="205" spans="1:21" x14ac:dyDescent="0.25">
      <c r="A205">
        <v>209</v>
      </c>
      <c r="B205" t="s">
        <v>634</v>
      </c>
      <c r="C205" s="1">
        <v>41274</v>
      </c>
      <c r="D205" t="s">
        <v>635</v>
      </c>
      <c r="E205" t="s">
        <v>246</v>
      </c>
      <c r="F205" t="s">
        <v>247</v>
      </c>
      <c r="G205" t="s">
        <v>248</v>
      </c>
      <c r="H205" t="s">
        <v>296</v>
      </c>
      <c r="I205" t="s">
        <v>99</v>
      </c>
      <c r="J205" t="s">
        <v>100</v>
      </c>
      <c r="K205">
        <v>8</v>
      </c>
      <c r="L205" t="s">
        <v>101</v>
      </c>
      <c r="M205" t="s">
        <v>74</v>
      </c>
      <c r="N205" t="s">
        <v>75</v>
      </c>
      <c r="O205" t="s">
        <v>76</v>
      </c>
      <c r="P205" s="1">
        <v>41274</v>
      </c>
      <c r="Q205" t="s">
        <v>53</v>
      </c>
      <c r="R205" s="2">
        <v>54821.599999999999</v>
      </c>
      <c r="S205">
        <v>10</v>
      </c>
      <c r="T205">
        <v>0</v>
      </c>
      <c r="U205" t="s">
        <v>28</v>
      </c>
    </row>
    <row r="206" spans="1:21" x14ac:dyDescent="0.25">
      <c r="A206">
        <v>210</v>
      </c>
      <c r="B206" t="s">
        <v>636</v>
      </c>
      <c r="C206" s="1">
        <v>41274</v>
      </c>
      <c r="D206" t="s">
        <v>637</v>
      </c>
      <c r="E206" t="s">
        <v>246</v>
      </c>
      <c r="F206" t="s">
        <v>247</v>
      </c>
      <c r="G206" t="s">
        <v>248</v>
      </c>
      <c r="H206" t="s">
        <v>296</v>
      </c>
      <c r="I206" t="s">
        <v>99</v>
      </c>
      <c r="J206" t="s">
        <v>100</v>
      </c>
      <c r="K206">
        <v>8</v>
      </c>
      <c r="L206" t="s">
        <v>101</v>
      </c>
      <c r="M206" t="s">
        <v>74</v>
      </c>
      <c r="N206" t="s">
        <v>75</v>
      </c>
      <c r="O206" t="s">
        <v>76</v>
      </c>
      <c r="P206" s="1">
        <v>41274</v>
      </c>
      <c r="Q206" t="s">
        <v>53</v>
      </c>
      <c r="R206" s="2">
        <v>12186.96</v>
      </c>
      <c r="S206">
        <v>10</v>
      </c>
      <c r="T206">
        <v>0</v>
      </c>
      <c r="U206" t="s">
        <v>28</v>
      </c>
    </row>
    <row r="207" spans="1:21" ht="409.5" x14ac:dyDescent="0.25">
      <c r="A207">
        <v>211</v>
      </c>
      <c r="B207" t="s">
        <v>638</v>
      </c>
      <c r="C207" s="1">
        <v>41274</v>
      </c>
      <c r="D207" s="3" t="s">
        <v>639</v>
      </c>
      <c r="E207" t="s">
        <v>246</v>
      </c>
      <c r="F207" t="s">
        <v>247</v>
      </c>
      <c r="G207" t="s">
        <v>248</v>
      </c>
      <c r="H207" t="s">
        <v>640</v>
      </c>
      <c r="I207" t="s">
        <v>99</v>
      </c>
      <c r="J207" t="s">
        <v>100</v>
      </c>
      <c r="K207">
        <v>8</v>
      </c>
      <c r="L207" t="s">
        <v>101</v>
      </c>
      <c r="M207" t="s">
        <v>74</v>
      </c>
      <c r="N207" t="s">
        <v>75</v>
      </c>
      <c r="O207" t="s">
        <v>76</v>
      </c>
      <c r="P207" s="1">
        <v>43465</v>
      </c>
      <c r="Q207" t="s">
        <v>53</v>
      </c>
      <c r="R207" s="2">
        <v>4817.4799999999996</v>
      </c>
      <c r="S207">
        <v>10</v>
      </c>
      <c r="T207">
        <v>0</v>
      </c>
      <c r="U207" t="s">
        <v>28</v>
      </c>
    </row>
    <row r="208" spans="1:21" x14ac:dyDescent="0.25">
      <c r="A208">
        <v>260</v>
      </c>
      <c r="B208" t="s">
        <v>641</v>
      </c>
      <c r="C208" s="1">
        <v>43465</v>
      </c>
      <c r="D208" t="s">
        <v>642</v>
      </c>
      <c r="E208" t="s">
        <v>643</v>
      </c>
      <c r="F208" t="s">
        <v>247</v>
      </c>
      <c r="G208" t="s">
        <v>248</v>
      </c>
      <c r="H208" t="s">
        <v>644</v>
      </c>
      <c r="I208" t="s">
        <v>99</v>
      </c>
      <c r="J208" t="s">
        <v>100</v>
      </c>
      <c r="K208">
        <v>8</v>
      </c>
      <c r="L208" t="s">
        <v>101</v>
      </c>
      <c r="M208" t="s">
        <v>74</v>
      </c>
      <c r="N208" t="s">
        <v>75</v>
      </c>
      <c r="O208" t="s">
        <v>76</v>
      </c>
      <c r="P208" s="1">
        <v>43465</v>
      </c>
      <c r="Q208" t="s">
        <v>53</v>
      </c>
      <c r="R208" s="2">
        <v>19031.009999999998</v>
      </c>
      <c r="S208">
        <v>10</v>
      </c>
      <c r="T208">
        <v>0</v>
      </c>
      <c r="U208" t="s">
        <v>28</v>
      </c>
    </row>
    <row r="209" spans="1:21" x14ac:dyDescent="0.25">
      <c r="A209">
        <v>261</v>
      </c>
      <c r="B209" t="s">
        <v>645</v>
      </c>
      <c r="C209" s="1">
        <v>43465</v>
      </c>
      <c r="D209" t="s">
        <v>646</v>
      </c>
      <c r="E209" t="s">
        <v>647</v>
      </c>
      <c r="F209" t="s">
        <v>247</v>
      </c>
      <c r="G209" t="s">
        <v>248</v>
      </c>
      <c r="H209" t="s">
        <v>648</v>
      </c>
      <c r="I209" t="s">
        <v>99</v>
      </c>
      <c r="J209" t="s">
        <v>100</v>
      </c>
      <c r="K209">
        <v>8</v>
      </c>
      <c r="L209" t="s">
        <v>101</v>
      </c>
      <c r="M209" t="s">
        <v>74</v>
      </c>
      <c r="N209" t="s">
        <v>75</v>
      </c>
      <c r="O209" t="s">
        <v>76</v>
      </c>
      <c r="P209" s="1">
        <v>43465</v>
      </c>
      <c r="Q209" t="s">
        <v>53</v>
      </c>
      <c r="R209" s="2">
        <v>4605.72</v>
      </c>
      <c r="S209">
        <v>10</v>
      </c>
      <c r="T209">
        <v>0</v>
      </c>
      <c r="U209" t="s">
        <v>28</v>
      </c>
    </row>
    <row r="210" spans="1:21" x14ac:dyDescent="0.25">
      <c r="A210">
        <v>262</v>
      </c>
      <c r="B210" t="s">
        <v>649</v>
      </c>
      <c r="C210" s="1">
        <v>43465</v>
      </c>
      <c r="D210" t="s">
        <v>650</v>
      </c>
      <c r="E210" t="s">
        <v>246</v>
      </c>
      <c r="F210" t="s">
        <v>247</v>
      </c>
      <c r="G210" t="s">
        <v>248</v>
      </c>
      <c r="H210" t="s">
        <v>651</v>
      </c>
      <c r="I210" t="s">
        <v>99</v>
      </c>
      <c r="J210" t="s">
        <v>100</v>
      </c>
      <c r="K210">
        <v>8</v>
      </c>
      <c r="L210" t="s">
        <v>101</v>
      </c>
      <c r="M210" t="s">
        <v>74</v>
      </c>
      <c r="N210" t="s">
        <v>75</v>
      </c>
      <c r="O210" t="s">
        <v>76</v>
      </c>
      <c r="P210" s="1">
        <v>43465</v>
      </c>
      <c r="Q210" t="s">
        <v>53</v>
      </c>
      <c r="R210" s="2">
        <v>9861.2000000000007</v>
      </c>
      <c r="S210">
        <v>10</v>
      </c>
      <c r="T210">
        <v>0</v>
      </c>
      <c r="U210" t="s">
        <v>28</v>
      </c>
    </row>
    <row r="211" spans="1:21" x14ac:dyDescent="0.25">
      <c r="A211">
        <v>263</v>
      </c>
      <c r="B211" t="s">
        <v>652</v>
      </c>
      <c r="C211" s="1">
        <v>43465</v>
      </c>
      <c r="D211" t="s">
        <v>653</v>
      </c>
      <c r="E211" t="s">
        <v>246</v>
      </c>
      <c r="F211" t="s">
        <v>247</v>
      </c>
      <c r="G211" t="s">
        <v>248</v>
      </c>
      <c r="H211" t="s">
        <v>654</v>
      </c>
      <c r="I211" t="s">
        <v>99</v>
      </c>
      <c r="J211" t="s">
        <v>100</v>
      </c>
      <c r="K211">
        <v>8</v>
      </c>
      <c r="L211" t="s">
        <v>101</v>
      </c>
      <c r="M211" t="s">
        <v>74</v>
      </c>
      <c r="N211" t="s">
        <v>75</v>
      </c>
      <c r="O211" t="s">
        <v>76</v>
      </c>
      <c r="P211" s="1">
        <v>43465</v>
      </c>
      <c r="Q211" t="s">
        <v>53</v>
      </c>
      <c r="R211" s="2">
        <v>9316.65</v>
      </c>
      <c r="S211">
        <v>10</v>
      </c>
      <c r="T211">
        <v>0</v>
      </c>
      <c r="U211" t="s">
        <v>28</v>
      </c>
    </row>
    <row r="212" spans="1:21" ht="409.5" x14ac:dyDescent="0.25">
      <c r="A212">
        <v>264</v>
      </c>
      <c r="B212" t="s">
        <v>655</v>
      </c>
      <c r="C212" s="1">
        <v>43830</v>
      </c>
      <c r="D212" s="3" t="s">
        <v>656</v>
      </c>
      <c r="E212" t="s">
        <v>246</v>
      </c>
      <c r="F212" t="s">
        <v>247</v>
      </c>
      <c r="G212" t="s">
        <v>248</v>
      </c>
      <c r="H212" t="s">
        <v>657</v>
      </c>
      <c r="I212" t="s">
        <v>99</v>
      </c>
      <c r="J212" t="s">
        <v>100</v>
      </c>
      <c r="K212">
        <v>8</v>
      </c>
      <c r="L212" t="s">
        <v>101</v>
      </c>
      <c r="M212" t="s">
        <v>74</v>
      </c>
      <c r="N212" t="s">
        <v>75</v>
      </c>
      <c r="O212" t="s">
        <v>76</v>
      </c>
      <c r="P212" s="1">
        <v>43830</v>
      </c>
      <c r="Q212" t="s">
        <v>53</v>
      </c>
      <c r="R212" s="2">
        <v>2620</v>
      </c>
      <c r="S212">
        <v>10</v>
      </c>
      <c r="T212">
        <v>0</v>
      </c>
      <c r="U212" t="s">
        <v>28</v>
      </c>
    </row>
    <row r="213" spans="1:21" ht="409.5" x14ac:dyDescent="0.25">
      <c r="A213">
        <v>268</v>
      </c>
      <c r="B213" t="s">
        <v>658</v>
      </c>
      <c r="C213" s="1">
        <v>43830</v>
      </c>
      <c r="D213" s="3" t="s">
        <v>659</v>
      </c>
      <c r="E213" t="s">
        <v>246</v>
      </c>
      <c r="F213" t="s">
        <v>247</v>
      </c>
      <c r="G213" t="s">
        <v>248</v>
      </c>
      <c r="H213" t="s">
        <v>660</v>
      </c>
      <c r="I213" t="s">
        <v>99</v>
      </c>
      <c r="J213" t="s">
        <v>100</v>
      </c>
      <c r="K213">
        <v>8</v>
      </c>
      <c r="L213" t="s">
        <v>101</v>
      </c>
      <c r="M213" t="s">
        <v>65</v>
      </c>
      <c r="N213" t="s">
        <v>66</v>
      </c>
      <c r="O213" t="s">
        <v>67</v>
      </c>
      <c r="P213" s="1">
        <v>38717</v>
      </c>
      <c r="Q213" t="s">
        <v>53</v>
      </c>
      <c r="R213" s="2">
        <v>9646.2000000000007</v>
      </c>
      <c r="S213">
        <v>3</v>
      </c>
      <c r="T213">
        <v>0</v>
      </c>
      <c r="U213" t="s">
        <v>28</v>
      </c>
    </row>
    <row r="214" spans="1:21" x14ac:dyDescent="0.25">
      <c r="A214">
        <v>296</v>
      </c>
      <c r="B214" t="s">
        <v>661</v>
      </c>
      <c r="C214" s="1">
        <v>38717</v>
      </c>
      <c r="D214" t="s">
        <v>662</v>
      </c>
      <c r="E214" t="s">
        <v>246</v>
      </c>
      <c r="F214" t="s">
        <v>247</v>
      </c>
      <c r="G214" t="s">
        <v>248</v>
      </c>
      <c r="H214" t="s">
        <v>663</v>
      </c>
      <c r="I214" t="s">
        <v>99</v>
      </c>
      <c r="J214" t="s">
        <v>100</v>
      </c>
      <c r="K214">
        <v>8</v>
      </c>
      <c r="L214" t="s">
        <v>101</v>
      </c>
      <c r="M214" t="s">
        <v>65</v>
      </c>
      <c r="N214" t="s">
        <v>66</v>
      </c>
      <c r="O214" t="s">
        <v>67</v>
      </c>
      <c r="P214" s="1">
        <v>38717</v>
      </c>
      <c r="Q214" t="s">
        <v>53</v>
      </c>
      <c r="R214">
        <v>828</v>
      </c>
      <c r="S214">
        <v>3</v>
      </c>
      <c r="T214">
        <v>0</v>
      </c>
      <c r="U214" t="s">
        <v>28</v>
      </c>
    </row>
    <row r="215" spans="1:21" x14ac:dyDescent="0.25">
      <c r="A215">
        <v>297</v>
      </c>
      <c r="B215" t="s">
        <v>664</v>
      </c>
      <c r="C215" s="1">
        <v>38717</v>
      </c>
      <c r="D215" t="s">
        <v>665</v>
      </c>
      <c r="E215" t="s">
        <v>666</v>
      </c>
      <c r="F215" t="s">
        <v>247</v>
      </c>
      <c r="G215" t="s">
        <v>248</v>
      </c>
      <c r="H215" t="s">
        <v>667</v>
      </c>
      <c r="I215" t="s">
        <v>99</v>
      </c>
      <c r="J215" t="s">
        <v>100</v>
      </c>
      <c r="K215">
        <v>8</v>
      </c>
      <c r="L215" t="s">
        <v>101</v>
      </c>
      <c r="M215" t="s">
        <v>65</v>
      </c>
      <c r="N215" t="s">
        <v>66</v>
      </c>
      <c r="O215" t="s">
        <v>67</v>
      </c>
      <c r="P215" s="1">
        <v>38717</v>
      </c>
      <c r="Q215" t="s">
        <v>53</v>
      </c>
      <c r="R215" s="2">
        <v>18819.75</v>
      </c>
      <c r="S215">
        <v>3</v>
      </c>
      <c r="T215">
        <v>0</v>
      </c>
      <c r="U215" t="s">
        <v>28</v>
      </c>
    </row>
    <row r="216" spans="1:21" x14ac:dyDescent="0.25">
      <c r="A216">
        <v>298</v>
      </c>
      <c r="B216" t="s">
        <v>668</v>
      </c>
      <c r="C216" s="1">
        <v>38717</v>
      </c>
      <c r="D216" t="s">
        <v>669</v>
      </c>
      <c r="E216" t="s">
        <v>670</v>
      </c>
      <c r="F216" t="s">
        <v>247</v>
      </c>
      <c r="G216" t="s">
        <v>248</v>
      </c>
      <c r="H216" t="s">
        <v>671</v>
      </c>
      <c r="I216" t="s">
        <v>99</v>
      </c>
      <c r="J216" t="s">
        <v>100</v>
      </c>
      <c r="K216">
        <v>8</v>
      </c>
      <c r="L216" t="s">
        <v>101</v>
      </c>
      <c r="M216" t="s">
        <v>65</v>
      </c>
      <c r="N216" t="s">
        <v>66</v>
      </c>
      <c r="O216" t="s">
        <v>67</v>
      </c>
      <c r="P216" s="1">
        <v>38717</v>
      </c>
      <c r="Q216" t="s">
        <v>53</v>
      </c>
      <c r="R216" s="2">
        <v>5241</v>
      </c>
      <c r="S216">
        <v>3</v>
      </c>
      <c r="T216">
        <v>0</v>
      </c>
      <c r="U216" t="s">
        <v>28</v>
      </c>
    </row>
    <row r="217" spans="1:21" x14ac:dyDescent="0.25">
      <c r="A217">
        <v>299</v>
      </c>
      <c r="B217" t="s">
        <v>672</v>
      </c>
      <c r="C217" s="1">
        <v>38717</v>
      </c>
      <c r="D217" t="s">
        <v>673</v>
      </c>
      <c r="E217" t="s">
        <v>246</v>
      </c>
      <c r="F217" t="s">
        <v>247</v>
      </c>
      <c r="G217" t="s">
        <v>248</v>
      </c>
      <c r="H217" t="s">
        <v>674</v>
      </c>
      <c r="I217" t="s">
        <v>99</v>
      </c>
      <c r="J217" t="s">
        <v>100</v>
      </c>
      <c r="K217">
        <v>8</v>
      </c>
      <c r="L217" t="s">
        <v>101</v>
      </c>
      <c r="M217" t="s">
        <v>65</v>
      </c>
      <c r="N217" t="s">
        <v>66</v>
      </c>
      <c r="O217" t="s">
        <v>67</v>
      </c>
      <c r="P217" s="1">
        <v>38717</v>
      </c>
      <c r="Q217" t="s">
        <v>53</v>
      </c>
      <c r="R217">
        <v>44.99</v>
      </c>
      <c r="S217">
        <v>3</v>
      </c>
      <c r="T217">
        <v>0</v>
      </c>
      <c r="U217" t="s">
        <v>28</v>
      </c>
    </row>
    <row r="218" spans="1:21" x14ac:dyDescent="0.25">
      <c r="A218">
        <v>300</v>
      </c>
      <c r="B218" t="s">
        <v>675</v>
      </c>
      <c r="C218" s="1">
        <v>38717</v>
      </c>
      <c r="D218" t="s">
        <v>676</v>
      </c>
      <c r="E218" t="s">
        <v>246</v>
      </c>
      <c r="F218" t="s">
        <v>247</v>
      </c>
      <c r="G218" t="s">
        <v>248</v>
      </c>
      <c r="H218" t="s">
        <v>674</v>
      </c>
      <c r="I218" t="s">
        <v>99</v>
      </c>
      <c r="J218" t="s">
        <v>100</v>
      </c>
      <c r="K218">
        <v>8</v>
      </c>
      <c r="L218" t="s">
        <v>101</v>
      </c>
      <c r="M218" t="s">
        <v>65</v>
      </c>
      <c r="N218" t="s">
        <v>66</v>
      </c>
      <c r="O218" t="s">
        <v>67</v>
      </c>
      <c r="P218" s="1">
        <v>38717</v>
      </c>
      <c r="Q218" t="s">
        <v>53</v>
      </c>
      <c r="R218" s="2">
        <v>20778.2</v>
      </c>
      <c r="S218">
        <v>3</v>
      </c>
      <c r="T218">
        <v>0</v>
      </c>
      <c r="U218" t="s">
        <v>28</v>
      </c>
    </row>
    <row r="219" spans="1:21" x14ac:dyDescent="0.25">
      <c r="A219">
        <v>301</v>
      </c>
      <c r="B219" t="s">
        <v>677</v>
      </c>
      <c r="C219" s="1">
        <v>38717</v>
      </c>
      <c r="D219" t="s">
        <v>665</v>
      </c>
      <c r="E219" t="s">
        <v>666</v>
      </c>
      <c r="F219" t="s">
        <v>247</v>
      </c>
      <c r="G219" t="s">
        <v>248</v>
      </c>
      <c r="H219" t="s">
        <v>678</v>
      </c>
      <c r="I219" t="s">
        <v>99</v>
      </c>
      <c r="J219" t="s">
        <v>100</v>
      </c>
      <c r="K219">
        <v>8</v>
      </c>
      <c r="L219" t="s">
        <v>101</v>
      </c>
      <c r="M219" t="s">
        <v>65</v>
      </c>
      <c r="N219" t="s">
        <v>66</v>
      </c>
      <c r="O219" t="s">
        <v>67</v>
      </c>
      <c r="P219" s="1">
        <v>38717</v>
      </c>
      <c r="Q219" t="s">
        <v>53</v>
      </c>
      <c r="R219" s="2">
        <v>18819.75</v>
      </c>
      <c r="S219">
        <v>3</v>
      </c>
      <c r="T219">
        <v>0</v>
      </c>
      <c r="U219" t="s">
        <v>28</v>
      </c>
    </row>
    <row r="220" spans="1:21" x14ac:dyDescent="0.25">
      <c r="A220">
        <v>302</v>
      </c>
      <c r="B220" t="s">
        <v>679</v>
      </c>
      <c r="C220" s="1">
        <v>38717</v>
      </c>
      <c r="D220" t="s">
        <v>665</v>
      </c>
      <c r="E220" t="s">
        <v>666</v>
      </c>
      <c r="F220" t="s">
        <v>247</v>
      </c>
      <c r="G220" t="s">
        <v>248</v>
      </c>
      <c r="H220" t="s">
        <v>678</v>
      </c>
      <c r="I220" t="s">
        <v>99</v>
      </c>
      <c r="J220" t="s">
        <v>100</v>
      </c>
      <c r="K220">
        <v>8</v>
      </c>
      <c r="L220" t="s">
        <v>101</v>
      </c>
      <c r="M220" t="s">
        <v>65</v>
      </c>
      <c r="N220" t="s">
        <v>66</v>
      </c>
      <c r="O220" t="s">
        <v>67</v>
      </c>
      <c r="P220" s="1">
        <v>38717</v>
      </c>
      <c r="Q220" t="s">
        <v>53</v>
      </c>
      <c r="R220" s="2">
        <v>18819.75</v>
      </c>
      <c r="S220">
        <v>3</v>
      </c>
      <c r="T220">
        <v>0</v>
      </c>
      <c r="U220" t="s">
        <v>28</v>
      </c>
    </row>
    <row r="221" spans="1:21" x14ac:dyDescent="0.25">
      <c r="A221">
        <v>303</v>
      </c>
      <c r="B221" t="s">
        <v>680</v>
      </c>
      <c r="C221" s="1">
        <v>38717</v>
      </c>
      <c r="D221" t="s">
        <v>669</v>
      </c>
      <c r="E221" t="s">
        <v>670</v>
      </c>
      <c r="F221" t="s">
        <v>247</v>
      </c>
      <c r="G221" t="s">
        <v>248</v>
      </c>
      <c r="H221" t="s">
        <v>681</v>
      </c>
      <c r="I221" t="s">
        <v>99</v>
      </c>
      <c r="J221" t="s">
        <v>100</v>
      </c>
      <c r="K221">
        <v>8</v>
      </c>
      <c r="L221" t="s">
        <v>101</v>
      </c>
      <c r="M221" t="s">
        <v>65</v>
      </c>
      <c r="N221" t="s">
        <v>66</v>
      </c>
      <c r="O221" t="s">
        <v>67</v>
      </c>
      <c r="P221" s="1">
        <v>38717</v>
      </c>
      <c r="Q221" t="s">
        <v>53</v>
      </c>
      <c r="R221" s="2">
        <v>5241.01</v>
      </c>
      <c r="S221">
        <v>3</v>
      </c>
      <c r="T221">
        <v>0</v>
      </c>
      <c r="U221" t="s">
        <v>28</v>
      </c>
    </row>
    <row r="222" spans="1:21" x14ac:dyDescent="0.25">
      <c r="A222">
        <v>304</v>
      </c>
      <c r="B222" t="s">
        <v>682</v>
      </c>
      <c r="C222" s="1">
        <v>38717</v>
      </c>
      <c r="D222" t="s">
        <v>665</v>
      </c>
      <c r="E222" t="s">
        <v>666</v>
      </c>
      <c r="F222" t="s">
        <v>247</v>
      </c>
      <c r="G222" t="s">
        <v>248</v>
      </c>
      <c r="H222" t="s">
        <v>683</v>
      </c>
      <c r="I222" t="s">
        <v>99</v>
      </c>
      <c r="J222" t="s">
        <v>100</v>
      </c>
      <c r="K222">
        <v>8</v>
      </c>
      <c r="L222" t="s">
        <v>101</v>
      </c>
      <c r="M222" t="s">
        <v>65</v>
      </c>
      <c r="N222" t="s">
        <v>66</v>
      </c>
      <c r="O222" t="s">
        <v>67</v>
      </c>
      <c r="P222" s="1">
        <v>38717</v>
      </c>
      <c r="Q222" t="s">
        <v>53</v>
      </c>
      <c r="R222" s="2">
        <v>18819.75</v>
      </c>
      <c r="S222">
        <v>3</v>
      </c>
      <c r="T222">
        <v>0</v>
      </c>
      <c r="U222" t="s">
        <v>28</v>
      </c>
    </row>
    <row r="223" spans="1:21" x14ac:dyDescent="0.25">
      <c r="A223">
        <v>305</v>
      </c>
      <c r="B223" t="s">
        <v>684</v>
      </c>
      <c r="C223" s="1">
        <v>38717</v>
      </c>
      <c r="D223" t="s">
        <v>685</v>
      </c>
      <c r="E223" t="s">
        <v>666</v>
      </c>
      <c r="F223" t="s">
        <v>247</v>
      </c>
      <c r="G223" t="s">
        <v>248</v>
      </c>
      <c r="H223" t="s">
        <v>686</v>
      </c>
      <c r="I223" t="s">
        <v>99</v>
      </c>
      <c r="J223" t="s">
        <v>100</v>
      </c>
      <c r="K223">
        <v>8</v>
      </c>
      <c r="L223" t="s">
        <v>101</v>
      </c>
      <c r="M223" t="s">
        <v>65</v>
      </c>
      <c r="N223" t="s">
        <v>66</v>
      </c>
      <c r="O223" t="s">
        <v>67</v>
      </c>
      <c r="P223" s="1">
        <v>38717</v>
      </c>
      <c r="Q223" t="s">
        <v>53</v>
      </c>
      <c r="R223" s="2">
        <v>1620</v>
      </c>
      <c r="S223">
        <v>3</v>
      </c>
      <c r="T223">
        <v>0</v>
      </c>
      <c r="U223" t="s">
        <v>28</v>
      </c>
    </row>
    <row r="224" spans="1:21" x14ac:dyDescent="0.25">
      <c r="A224">
        <v>306</v>
      </c>
      <c r="B224" t="s">
        <v>687</v>
      </c>
      <c r="C224" s="1">
        <v>38717</v>
      </c>
      <c r="D224" t="s">
        <v>665</v>
      </c>
      <c r="E224" t="s">
        <v>666</v>
      </c>
      <c r="F224" t="s">
        <v>247</v>
      </c>
      <c r="G224" t="s">
        <v>248</v>
      </c>
      <c r="H224" t="s">
        <v>688</v>
      </c>
      <c r="I224" t="s">
        <v>99</v>
      </c>
      <c r="J224" t="s">
        <v>100</v>
      </c>
      <c r="K224">
        <v>8</v>
      </c>
      <c r="L224" t="s">
        <v>101</v>
      </c>
      <c r="M224" t="s">
        <v>65</v>
      </c>
      <c r="N224" t="s">
        <v>66</v>
      </c>
      <c r="O224" t="s">
        <v>67</v>
      </c>
      <c r="P224" s="1">
        <v>38717</v>
      </c>
      <c r="Q224" t="s">
        <v>53</v>
      </c>
      <c r="R224" s="2">
        <v>18819.75</v>
      </c>
      <c r="S224">
        <v>3</v>
      </c>
      <c r="T224">
        <v>0</v>
      </c>
      <c r="U224" t="s">
        <v>28</v>
      </c>
    </row>
    <row r="225" spans="1:21" x14ac:dyDescent="0.25">
      <c r="A225">
        <v>307</v>
      </c>
      <c r="B225" t="s">
        <v>689</v>
      </c>
      <c r="C225" s="1">
        <v>38717</v>
      </c>
      <c r="D225" t="s">
        <v>665</v>
      </c>
      <c r="E225" t="s">
        <v>666</v>
      </c>
      <c r="F225" t="s">
        <v>247</v>
      </c>
      <c r="G225" t="s">
        <v>248</v>
      </c>
      <c r="H225" t="s">
        <v>690</v>
      </c>
      <c r="I225" t="s">
        <v>99</v>
      </c>
      <c r="J225" t="s">
        <v>100</v>
      </c>
      <c r="K225">
        <v>8</v>
      </c>
      <c r="L225" t="s">
        <v>101</v>
      </c>
      <c r="M225" t="s">
        <v>65</v>
      </c>
      <c r="N225" t="s">
        <v>66</v>
      </c>
      <c r="O225" t="s">
        <v>67</v>
      </c>
      <c r="P225" s="1">
        <v>38717</v>
      </c>
      <c r="Q225" t="s">
        <v>53</v>
      </c>
      <c r="R225" s="2">
        <v>18819.75</v>
      </c>
      <c r="S225">
        <v>3</v>
      </c>
      <c r="T225">
        <v>0</v>
      </c>
      <c r="U225" t="s">
        <v>28</v>
      </c>
    </row>
    <row r="226" spans="1:21" x14ac:dyDescent="0.25">
      <c r="A226">
        <v>308</v>
      </c>
      <c r="B226" t="s">
        <v>691</v>
      </c>
      <c r="C226" s="1">
        <v>38717</v>
      </c>
      <c r="D226" t="s">
        <v>692</v>
      </c>
      <c r="E226" t="s">
        <v>246</v>
      </c>
      <c r="F226" t="s">
        <v>247</v>
      </c>
      <c r="G226" t="s">
        <v>248</v>
      </c>
      <c r="H226" t="s">
        <v>693</v>
      </c>
      <c r="I226" t="s">
        <v>99</v>
      </c>
      <c r="J226" t="s">
        <v>100</v>
      </c>
      <c r="K226">
        <v>8</v>
      </c>
      <c r="L226" t="s">
        <v>101</v>
      </c>
      <c r="M226" t="s">
        <v>65</v>
      </c>
      <c r="N226" t="s">
        <v>66</v>
      </c>
      <c r="O226" t="s">
        <v>67</v>
      </c>
      <c r="P226" s="1">
        <v>38717</v>
      </c>
      <c r="Q226" t="s">
        <v>53</v>
      </c>
      <c r="R226" s="2">
        <v>12450</v>
      </c>
      <c r="S226">
        <v>3</v>
      </c>
      <c r="T226">
        <v>0</v>
      </c>
      <c r="U226" t="s">
        <v>28</v>
      </c>
    </row>
    <row r="227" spans="1:21" x14ac:dyDescent="0.25">
      <c r="A227">
        <v>309</v>
      </c>
      <c r="B227" t="s">
        <v>694</v>
      </c>
      <c r="C227" s="1">
        <v>38717</v>
      </c>
      <c r="D227" t="s">
        <v>695</v>
      </c>
      <c r="E227" t="s">
        <v>246</v>
      </c>
      <c r="F227" t="s">
        <v>247</v>
      </c>
      <c r="G227" t="s">
        <v>248</v>
      </c>
      <c r="H227" t="s">
        <v>696</v>
      </c>
      <c r="I227" t="s">
        <v>99</v>
      </c>
      <c r="J227" t="s">
        <v>100</v>
      </c>
      <c r="K227">
        <v>8</v>
      </c>
      <c r="L227" t="s">
        <v>101</v>
      </c>
      <c r="M227" t="s">
        <v>65</v>
      </c>
      <c r="N227" t="s">
        <v>66</v>
      </c>
      <c r="O227" t="s">
        <v>67</v>
      </c>
      <c r="P227" s="1">
        <v>38717</v>
      </c>
      <c r="Q227" t="s">
        <v>53</v>
      </c>
      <c r="R227">
        <v>765</v>
      </c>
      <c r="S227">
        <v>3</v>
      </c>
      <c r="T227">
        <v>0</v>
      </c>
      <c r="U227" t="s">
        <v>28</v>
      </c>
    </row>
    <row r="228" spans="1:21" x14ac:dyDescent="0.25">
      <c r="A228">
        <v>310</v>
      </c>
      <c r="B228" t="s">
        <v>697</v>
      </c>
      <c r="C228" s="1">
        <v>38717</v>
      </c>
      <c r="D228" t="s">
        <v>698</v>
      </c>
      <c r="E228" t="s">
        <v>246</v>
      </c>
      <c r="F228" t="s">
        <v>247</v>
      </c>
      <c r="G228" t="s">
        <v>248</v>
      </c>
      <c r="H228" t="s">
        <v>699</v>
      </c>
      <c r="I228" t="s">
        <v>99</v>
      </c>
      <c r="J228" t="s">
        <v>100</v>
      </c>
      <c r="K228">
        <v>8</v>
      </c>
      <c r="L228" t="s">
        <v>101</v>
      </c>
      <c r="M228" t="s">
        <v>65</v>
      </c>
      <c r="N228" t="s">
        <v>66</v>
      </c>
      <c r="O228" t="s">
        <v>67</v>
      </c>
      <c r="P228" s="1">
        <v>38717</v>
      </c>
      <c r="Q228" t="s">
        <v>53</v>
      </c>
      <c r="R228" s="2">
        <v>4570</v>
      </c>
      <c r="S228">
        <v>3</v>
      </c>
      <c r="T228">
        <v>0</v>
      </c>
      <c r="U228" t="s">
        <v>28</v>
      </c>
    </row>
    <row r="229" spans="1:21" x14ac:dyDescent="0.25">
      <c r="A229">
        <v>311</v>
      </c>
      <c r="B229" t="s">
        <v>700</v>
      </c>
      <c r="C229" s="1">
        <v>38717</v>
      </c>
      <c r="D229" t="s">
        <v>701</v>
      </c>
      <c r="E229" t="s">
        <v>246</v>
      </c>
      <c r="F229" t="s">
        <v>247</v>
      </c>
      <c r="G229" t="s">
        <v>248</v>
      </c>
      <c r="H229" t="s">
        <v>702</v>
      </c>
      <c r="I229" t="s">
        <v>99</v>
      </c>
      <c r="J229" t="s">
        <v>100</v>
      </c>
      <c r="K229">
        <v>8</v>
      </c>
      <c r="L229" t="s">
        <v>101</v>
      </c>
      <c r="M229" t="s">
        <v>65</v>
      </c>
      <c r="N229" t="s">
        <v>66</v>
      </c>
      <c r="O229" t="s">
        <v>67</v>
      </c>
      <c r="P229" s="1">
        <v>38717</v>
      </c>
      <c r="Q229" t="s">
        <v>53</v>
      </c>
      <c r="R229" s="2">
        <v>6320</v>
      </c>
      <c r="S229">
        <v>3</v>
      </c>
      <c r="T229">
        <v>0</v>
      </c>
      <c r="U229" t="s">
        <v>28</v>
      </c>
    </row>
    <row r="230" spans="1:21" x14ac:dyDescent="0.25">
      <c r="A230">
        <v>312</v>
      </c>
      <c r="B230" t="s">
        <v>703</v>
      </c>
      <c r="C230" s="1">
        <v>38717</v>
      </c>
      <c r="D230" t="s">
        <v>704</v>
      </c>
      <c r="E230" t="s">
        <v>246</v>
      </c>
      <c r="F230" t="s">
        <v>247</v>
      </c>
      <c r="G230" t="s">
        <v>248</v>
      </c>
      <c r="H230" t="s">
        <v>705</v>
      </c>
      <c r="I230" t="s">
        <v>99</v>
      </c>
      <c r="J230" t="s">
        <v>100</v>
      </c>
      <c r="K230">
        <v>8</v>
      </c>
      <c r="L230" t="s">
        <v>101</v>
      </c>
      <c r="M230" t="s">
        <v>65</v>
      </c>
      <c r="N230" t="s">
        <v>66</v>
      </c>
      <c r="O230" t="s">
        <v>67</v>
      </c>
      <c r="P230" s="1">
        <v>38717</v>
      </c>
      <c r="Q230" t="s">
        <v>53</v>
      </c>
      <c r="R230" s="2">
        <v>1127</v>
      </c>
      <c r="S230">
        <v>3</v>
      </c>
      <c r="T230">
        <v>0</v>
      </c>
      <c r="U230" t="s">
        <v>28</v>
      </c>
    </row>
    <row r="231" spans="1:21" x14ac:dyDescent="0.25">
      <c r="A231">
        <v>313</v>
      </c>
      <c r="B231" t="s">
        <v>706</v>
      </c>
      <c r="C231" s="1">
        <v>38717</v>
      </c>
      <c r="D231" t="s">
        <v>707</v>
      </c>
      <c r="E231" t="s">
        <v>670</v>
      </c>
      <c r="F231" t="s">
        <v>247</v>
      </c>
      <c r="G231" t="s">
        <v>248</v>
      </c>
      <c r="H231" t="s">
        <v>674</v>
      </c>
      <c r="I231" t="s">
        <v>99</v>
      </c>
      <c r="J231" t="s">
        <v>100</v>
      </c>
      <c r="K231">
        <v>8</v>
      </c>
      <c r="L231" t="s">
        <v>101</v>
      </c>
      <c r="M231" t="s">
        <v>65</v>
      </c>
      <c r="N231" t="s">
        <v>66</v>
      </c>
      <c r="O231" t="s">
        <v>67</v>
      </c>
      <c r="P231" s="1">
        <v>38717</v>
      </c>
      <c r="Q231" t="s">
        <v>53</v>
      </c>
      <c r="R231" s="2">
        <v>1850</v>
      </c>
      <c r="S231">
        <v>3</v>
      </c>
      <c r="T231">
        <v>0</v>
      </c>
      <c r="U231" t="s">
        <v>28</v>
      </c>
    </row>
    <row r="232" spans="1:21" x14ac:dyDescent="0.25">
      <c r="A232">
        <v>314</v>
      </c>
      <c r="B232" t="s">
        <v>708</v>
      </c>
      <c r="C232" s="1">
        <v>38717</v>
      </c>
      <c r="D232" t="s">
        <v>709</v>
      </c>
      <c r="E232" t="s">
        <v>710</v>
      </c>
      <c r="F232" t="s">
        <v>247</v>
      </c>
      <c r="G232" t="s">
        <v>248</v>
      </c>
      <c r="H232" t="s">
        <v>711</v>
      </c>
      <c r="I232" t="s">
        <v>99</v>
      </c>
      <c r="J232" t="s">
        <v>100</v>
      </c>
      <c r="K232">
        <v>8</v>
      </c>
      <c r="L232" t="s">
        <v>101</v>
      </c>
      <c r="M232" t="s">
        <v>65</v>
      </c>
      <c r="N232" t="s">
        <v>66</v>
      </c>
      <c r="O232" t="s">
        <v>67</v>
      </c>
      <c r="P232" s="1">
        <v>38717</v>
      </c>
      <c r="Q232" t="s">
        <v>53</v>
      </c>
      <c r="R232" s="2">
        <v>23100</v>
      </c>
      <c r="S232">
        <v>3</v>
      </c>
      <c r="T232">
        <v>0</v>
      </c>
      <c r="U232" t="s">
        <v>28</v>
      </c>
    </row>
    <row r="233" spans="1:21" x14ac:dyDescent="0.25">
      <c r="A233">
        <v>315</v>
      </c>
      <c r="B233" t="s">
        <v>712</v>
      </c>
      <c r="C233" s="1">
        <v>38717</v>
      </c>
      <c r="D233" t="s">
        <v>713</v>
      </c>
      <c r="E233" t="s">
        <v>714</v>
      </c>
      <c r="F233" t="s">
        <v>247</v>
      </c>
      <c r="G233" t="s">
        <v>248</v>
      </c>
      <c r="H233" t="s">
        <v>674</v>
      </c>
      <c r="I233" t="s">
        <v>99</v>
      </c>
      <c r="J233" t="s">
        <v>100</v>
      </c>
      <c r="K233">
        <v>8</v>
      </c>
      <c r="L233" t="s">
        <v>101</v>
      </c>
      <c r="M233" t="s">
        <v>65</v>
      </c>
      <c r="N233" t="s">
        <v>66</v>
      </c>
      <c r="O233" t="s">
        <v>67</v>
      </c>
      <c r="P233" s="1">
        <v>38717</v>
      </c>
      <c r="Q233" t="s">
        <v>53</v>
      </c>
      <c r="R233" s="2">
        <v>110631.84</v>
      </c>
      <c r="S233">
        <v>3</v>
      </c>
      <c r="T233">
        <v>0</v>
      </c>
      <c r="U233" t="s">
        <v>28</v>
      </c>
    </row>
    <row r="234" spans="1:21" x14ac:dyDescent="0.25">
      <c r="A234">
        <v>316</v>
      </c>
      <c r="B234" t="s">
        <v>715</v>
      </c>
      <c r="C234" s="1">
        <v>38717</v>
      </c>
      <c r="D234" t="s">
        <v>669</v>
      </c>
      <c r="E234" t="s">
        <v>666</v>
      </c>
      <c r="F234" t="s">
        <v>247</v>
      </c>
      <c r="G234" t="s">
        <v>248</v>
      </c>
      <c r="H234" t="s">
        <v>674</v>
      </c>
      <c r="I234" t="s">
        <v>99</v>
      </c>
      <c r="J234" t="s">
        <v>100</v>
      </c>
      <c r="K234">
        <v>8</v>
      </c>
      <c r="L234" t="s">
        <v>101</v>
      </c>
      <c r="M234" t="s">
        <v>65</v>
      </c>
      <c r="N234" t="s">
        <v>66</v>
      </c>
      <c r="O234" t="s">
        <v>67</v>
      </c>
      <c r="P234" s="1">
        <v>38717</v>
      </c>
      <c r="Q234" t="s">
        <v>53</v>
      </c>
      <c r="R234" s="2">
        <v>5241.01</v>
      </c>
      <c r="S234">
        <v>3</v>
      </c>
      <c r="T234">
        <v>0</v>
      </c>
      <c r="U234" t="s">
        <v>28</v>
      </c>
    </row>
    <row r="235" spans="1:21" x14ac:dyDescent="0.25">
      <c r="A235">
        <v>317</v>
      </c>
      <c r="B235" t="s">
        <v>716</v>
      </c>
      <c r="C235" s="1">
        <v>38717</v>
      </c>
      <c r="D235" t="s">
        <v>665</v>
      </c>
      <c r="E235" t="s">
        <v>666</v>
      </c>
      <c r="F235" t="s">
        <v>247</v>
      </c>
      <c r="G235" t="s">
        <v>248</v>
      </c>
      <c r="H235" t="s">
        <v>717</v>
      </c>
      <c r="I235" t="s">
        <v>99</v>
      </c>
      <c r="J235" t="s">
        <v>100</v>
      </c>
      <c r="K235">
        <v>8</v>
      </c>
      <c r="L235" t="s">
        <v>101</v>
      </c>
      <c r="M235" t="s">
        <v>65</v>
      </c>
      <c r="N235" t="s">
        <v>66</v>
      </c>
      <c r="O235" t="s">
        <v>67</v>
      </c>
      <c r="P235" s="1">
        <v>38717</v>
      </c>
      <c r="Q235" t="s">
        <v>53</v>
      </c>
      <c r="R235" s="2">
        <v>18819.75</v>
      </c>
      <c r="S235">
        <v>3</v>
      </c>
      <c r="T235">
        <v>0</v>
      </c>
      <c r="U235" t="s">
        <v>28</v>
      </c>
    </row>
    <row r="236" spans="1:21" x14ac:dyDescent="0.25">
      <c r="A236">
        <v>318</v>
      </c>
      <c r="B236" t="s">
        <v>718</v>
      </c>
      <c r="C236" s="1">
        <v>38717</v>
      </c>
      <c r="D236" t="s">
        <v>669</v>
      </c>
      <c r="E236" t="s">
        <v>670</v>
      </c>
      <c r="F236" t="s">
        <v>247</v>
      </c>
      <c r="G236" t="s">
        <v>248</v>
      </c>
      <c r="H236" t="s">
        <v>719</v>
      </c>
      <c r="I236" t="s">
        <v>99</v>
      </c>
      <c r="J236" t="s">
        <v>100</v>
      </c>
      <c r="K236">
        <v>8</v>
      </c>
      <c r="L236" t="s">
        <v>101</v>
      </c>
      <c r="M236" t="s">
        <v>65</v>
      </c>
      <c r="N236" t="s">
        <v>66</v>
      </c>
      <c r="O236" t="s">
        <v>67</v>
      </c>
      <c r="P236" s="1">
        <v>38717</v>
      </c>
      <c r="Q236" t="s">
        <v>53</v>
      </c>
      <c r="R236" s="2">
        <v>5241.01</v>
      </c>
      <c r="S236">
        <v>3</v>
      </c>
      <c r="T236">
        <v>0</v>
      </c>
      <c r="U236" t="s">
        <v>28</v>
      </c>
    </row>
    <row r="237" spans="1:21" x14ac:dyDescent="0.25">
      <c r="A237">
        <v>319</v>
      </c>
      <c r="B237" t="s">
        <v>720</v>
      </c>
      <c r="C237" s="1">
        <v>38717</v>
      </c>
      <c r="D237" t="s">
        <v>665</v>
      </c>
      <c r="E237" t="s">
        <v>666</v>
      </c>
      <c r="F237" t="s">
        <v>247</v>
      </c>
      <c r="G237" t="s">
        <v>248</v>
      </c>
      <c r="H237" t="s">
        <v>721</v>
      </c>
      <c r="I237" t="s">
        <v>99</v>
      </c>
      <c r="J237" t="s">
        <v>100</v>
      </c>
      <c r="K237">
        <v>8</v>
      </c>
      <c r="L237" t="s">
        <v>101</v>
      </c>
      <c r="M237" t="s">
        <v>65</v>
      </c>
      <c r="N237" t="s">
        <v>66</v>
      </c>
      <c r="O237" t="s">
        <v>67</v>
      </c>
      <c r="P237" s="1">
        <v>38717</v>
      </c>
      <c r="Q237" t="s">
        <v>53</v>
      </c>
      <c r="R237" s="2">
        <v>18819.75</v>
      </c>
      <c r="S237">
        <v>3</v>
      </c>
      <c r="T237">
        <v>0</v>
      </c>
      <c r="U237" t="s">
        <v>28</v>
      </c>
    </row>
    <row r="238" spans="1:21" x14ac:dyDescent="0.25">
      <c r="A238">
        <v>320</v>
      </c>
      <c r="B238" t="s">
        <v>722</v>
      </c>
      <c r="C238" s="1">
        <v>38717</v>
      </c>
      <c r="D238" t="s">
        <v>723</v>
      </c>
      <c r="E238" t="s">
        <v>670</v>
      </c>
      <c r="F238" t="s">
        <v>247</v>
      </c>
      <c r="G238" t="s">
        <v>248</v>
      </c>
      <c r="H238" t="s">
        <v>674</v>
      </c>
      <c r="I238" t="s">
        <v>99</v>
      </c>
      <c r="J238" t="s">
        <v>100</v>
      </c>
      <c r="K238">
        <v>8</v>
      </c>
      <c r="L238" t="s">
        <v>101</v>
      </c>
      <c r="M238" t="s">
        <v>65</v>
      </c>
      <c r="N238" t="s">
        <v>66</v>
      </c>
      <c r="O238" t="s">
        <v>67</v>
      </c>
      <c r="P238" s="1">
        <v>38717</v>
      </c>
      <c r="Q238" t="s">
        <v>53</v>
      </c>
      <c r="R238" s="2">
        <v>1620</v>
      </c>
      <c r="S238">
        <v>3</v>
      </c>
      <c r="T238">
        <v>0</v>
      </c>
      <c r="U238" t="s">
        <v>28</v>
      </c>
    </row>
    <row r="239" spans="1:21" x14ac:dyDescent="0.25">
      <c r="A239">
        <v>321</v>
      </c>
      <c r="B239" t="s">
        <v>724</v>
      </c>
      <c r="C239" s="1">
        <v>38717</v>
      </c>
      <c r="D239" t="s">
        <v>665</v>
      </c>
      <c r="E239" t="s">
        <v>666</v>
      </c>
      <c r="F239" t="s">
        <v>247</v>
      </c>
      <c r="G239" t="s">
        <v>248</v>
      </c>
      <c r="H239" t="s">
        <v>725</v>
      </c>
      <c r="I239" t="s">
        <v>99</v>
      </c>
      <c r="J239" t="s">
        <v>100</v>
      </c>
      <c r="K239">
        <v>8</v>
      </c>
      <c r="L239" t="s">
        <v>101</v>
      </c>
      <c r="M239" t="s">
        <v>65</v>
      </c>
      <c r="N239" t="s">
        <v>66</v>
      </c>
      <c r="O239" t="s">
        <v>67</v>
      </c>
      <c r="P239" s="1">
        <v>38717</v>
      </c>
      <c r="Q239" t="s">
        <v>53</v>
      </c>
      <c r="R239" s="2">
        <v>18819.75</v>
      </c>
      <c r="S239">
        <v>3</v>
      </c>
      <c r="T239">
        <v>0</v>
      </c>
      <c r="U239" t="s">
        <v>28</v>
      </c>
    </row>
    <row r="240" spans="1:21" x14ac:dyDescent="0.25">
      <c r="A240">
        <v>322</v>
      </c>
      <c r="B240" t="s">
        <v>726</v>
      </c>
      <c r="C240" s="1">
        <v>38717</v>
      </c>
      <c r="D240" t="s">
        <v>669</v>
      </c>
      <c r="E240" t="s">
        <v>670</v>
      </c>
      <c r="F240" t="s">
        <v>247</v>
      </c>
      <c r="G240" t="s">
        <v>248</v>
      </c>
      <c r="H240" t="s">
        <v>727</v>
      </c>
      <c r="I240" t="s">
        <v>99</v>
      </c>
      <c r="J240" t="s">
        <v>100</v>
      </c>
      <c r="K240">
        <v>8</v>
      </c>
      <c r="L240" t="s">
        <v>101</v>
      </c>
      <c r="M240" t="s">
        <v>65</v>
      </c>
      <c r="N240" t="s">
        <v>66</v>
      </c>
      <c r="O240" t="s">
        <v>67</v>
      </c>
      <c r="P240" s="1">
        <v>38717</v>
      </c>
      <c r="Q240" t="s">
        <v>53</v>
      </c>
      <c r="R240" s="2">
        <v>5241.01</v>
      </c>
      <c r="S240">
        <v>3</v>
      </c>
      <c r="T240">
        <v>0</v>
      </c>
      <c r="U240" t="s">
        <v>28</v>
      </c>
    </row>
    <row r="241" spans="1:21" x14ac:dyDescent="0.25">
      <c r="A241">
        <v>323</v>
      </c>
      <c r="B241" t="s">
        <v>728</v>
      </c>
      <c r="C241" s="1">
        <v>38717</v>
      </c>
      <c r="D241" t="s">
        <v>665</v>
      </c>
      <c r="E241" t="s">
        <v>666</v>
      </c>
      <c r="F241" t="s">
        <v>247</v>
      </c>
      <c r="G241" t="s">
        <v>248</v>
      </c>
      <c r="H241" t="s">
        <v>729</v>
      </c>
      <c r="I241" t="s">
        <v>99</v>
      </c>
      <c r="J241" t="s">
        <v>100</v>
      </c>
      <c r="K241">
        <v>8</v>
      </c>
      <c r="L241" t="s">
        <v>101</v>
      </c>
      <c r="M241" t="s">
        <v>65</v>
      </c>
      <c r="N241" t="s">
        <v>66</v>
      </c>
      <c r="O241" t="s">
        <v>67</v>
      </c>
      <c r="P241" s="1">
        <v>38717</v>
      </c>
      <c r="Q241" t="s">
        <v>53</v>
      </c>
      <c r="R241" s="2">
        <v>18819.75</v>
      </c>
      <c r="S241">
        <v>3</v>
      </c>
      <c r="T241">
        <v>0</v>
      </c>
      <c r="U241" t="s">
        <v>28</v>
      </c>
    </row>
    <row r="242" spans="1:21" x14ac:dyDescent="0.25">
      <c r="A242">
        <v>324</v>
      </c>
      <c r="B242" t="s">
        <v>730</v>
      </c>
      <c r="C242" s="1">
        <v>38717</v>
      </c>
      <c r="D242" t="s">
        <v>665</v>
      </c>
      <c r="E242" t="s">
        <v>670</v>
      </c>
      <c r="F242" t="s">
        <v>247</v>
      </c>
      <c r="G242" t="s">
        <v>248</v>
      </c>
      <c r="H242" t="s">
        <v>731</v>
      </c>
      <c r="I242" t="s">
        <v>99</v>
      </c>
      <c r="J242" t="s">
        <v>100</v>
      </c>
      <c r="K242">
        <v>8</v>
      </c>
      <c r="L242" t="s">
        <v>101</v>
      </c>
      <c r="M242" t="s">
        <v>65</v>
      </c>
      <c r="N242" t="s">
        <v>66</v>
      </c>
      <c r="O242" t="s">
        <v>67</v>
      </c>
      <c r="P242" s="1">
        <v>38717</v>
      </c>
      <c r="Q242" t="s">
        <v>53</v>
      </c>
      <c r="R242" s="2">
        <v>18819.75</v>
      </c>
      <c r="S242">
        <v>3</v>
      </c>
      <c r="T242">
        <v>0</v>
      </c>
      <c r="U242" t="s">
        <v>28</v>
      </c>
    </row>
    <row r="243" spans="1:21" x14ac:dyDescent="0.25">
      <c r="A243">
        <v>325</v>
      </c>
      <c r="B243" t="s">
        <v>732</v>
      </c>
      <c r="C243" s="1">
        <v>38717</v>
      </c>
      <c r="D243" t="s">
        <v>669</v>
      </c>
      <c r="E243" t="s">
        <v>670</v>
      </c>
      <c r="F243" t="s">
        <v>247</v>
      </c>
      <c r="G243" t="s">
        <v>248</v>
      </c>
      <c r="H243" t="s">
        <v>733</v>
      </c>
      <c r="I243" t="s">
        <v>99</v>
      </c>
      <c r="J243" t="s">
        <v>100</v>
      </c>
      <c r="K243">
        <v>8</v>
      </c>
      <c r="L243" t="s">
        <v>101</v>
      </c>
      <c r="M243" t="s">
        <v>65</v>
      </c>
      <c r="N243" t="s">
        <v>66</v>
      </c>
      <c r="O243" t="s">
        <v>67</v>
      </c>
      <c r="P243" s="1">
        <v>38717</v>
      </c>
      <c r="Q243" t="s">
        <v>53</v>
      </c>
      <c r="R243" s="2">
        <v>5241.01</v>
      </c>
      <c r="S243">
        <v>3</v>
      </c>
      <c r="T243">
        <v>0</v>
      </c>
      <c r="U243" t="s">
        <v>28</v>
      </c>
    </row>
    <row r="244" spans="1:21" x14ac:dyDescent="0.25">
      <c r="A244">
        <v>326</v>
      </c>
      <c r="B244" t="s">
        <v>734</v>
      </c>
      <c r="C244" s="1">
        <v>38717</v>
      </c>
      <c r="D244" t="s">
        <v>665</v>
      </c>
      <c r="E244" t="s">
        <v>666</v>
      </c>
      <c r="F244" t="s">
        <v>247</v>
      </c>
      <c r="G244" t="s">
        <v>248</v>
      </c>
      <c r="H244" t="s">
        <v>735</v>
      </c>
      <c r="I244" t="s">
        <v>99</v>
      </c>
      <c r="J244" t="s">
        <v>100</v>
      </c>
      <c r="K244">
        <v>8</v>
      </c>
      <c r="L244" t="s">
        <v>101</v>
      </c>
      <c r="M244" t="s">
        <v>65</v>
      </c>
      <c r="N244" t="s">
        <v>66</v>
      </c>
      <c r="O244" t="s">
        <v>67</v>
      </c>
      <c r="P244" s="1">
        <v>38717</v>
      </c>
      <c r="Q244" t="s">
        <v>53</v>
      </c>
      <c r="R244" s="2">
        <v>18819.75</v>
      </c>
      <c r="S244">
        <v>3</v>
      </c>
      <c r="T244">
        <v>0</v>
      </c>
      <c r="U244" t="s">
        <v>28</v>
      </c>
    </row>
    <row r="245" spans="1:21" x14ac:dyDescent="0.25">
      <c r="A245">
        <v>327</v>
      </c>
      <c r="B245" t="s">
        <v>736</v>
      </c>
      <c r="C245" s="1">
        <v>38717</v>
      </c>
      <c r="D245" t="s">
        <v>737</v>
      </c>
      <c r="E245" t="s">
        <v>246</v>
      </c>
      <c r="F245" t="s">
        <v>247</v>
      </c>
      <c r="G245" t="s">
        <v>248</v>
      </c>
      <c r="H245" t="s">
        <v>738</v>
      </c>
      <c r="I245" t="s">
        <v>99</v>
      </c>
      <c r="J245" t="s">
        <v>100</v>
      </c>
      <c r="K245">
        <v>8</v>
      </c>
      <c r="L245" t="s">
        <v>101</v>
      </c>
      <c r="M245" t="s">
        <v>65</v>
      </c>
      <c r="N245" t="s">
        <v>66</v>
      </c>
      <c r="O245" t="s">
        <v>67</v>
      </c>
      <c r="P245" s="1">
        <v>38717</v>
      </c>
      <c r="Q245" t="s">
        <v>53</v>
      </c>
      <c r="R245" s="2">
        <v>1170</v>
      </c>
      <c r="S245">
        <v>3</v>
      </c>
      <c r="T245">
        <v>0</v>
      </c>
      <c r="U245" t="s">
        <v>28</v>
      </c>
    </row>
    <row r="246" spans="1:21" x14ac:dyDescent="0.25">
      <c r="A246">
        <v>328</v>
      </c>
      <c r="B246" t="s">
        <v>739</v>
      </c>
      <c r="C246" s="1">
        <v>38717</v>
      </c>
      <c r="D246" t="s">
        <v>740</v>
      </c>
      <c r="E246" t="s">
        <v>741</v>
      </c>
      <c r="F246" t="s">
        <v>247</v>
      </c>
      <c r="G246" t="s">
        <v>248</v>
      </c>
      <c r="H246" t="s">
        <v>742</v>
      </c>
      <c r="I246" t="s">
        <v>99</v>
      </c>
      <c r="J246" t="s">
        <v>100</v>
      </c>
      <c r="K246">
        <v>8</v>
      </c>
      <c r="L246" t="s">
        <v>101</v>
      </c>
      <c r="M246" t="s">
        <v>65</v>
      </c>
      <c r="N246" t="s">
        <v>66</v>
      </c>
      <c r="O246" t="s">
        <v>67</v>
      </c>
      <c r="P246" s="1">
        <v>38717</v>
      </c>
      <c r="Q246" t="s">
        <v>53</v>
      </c>
      <c r="R246" s="2">
        <v>5060</v>
      </c>
      <c r="S246">
        <v>3</v>
      </c>
      <c r="T246">
        <v>0</v>
      </c>
      <c r="U246" t="s">
        <v>28</v>
      </c>
    </row>
    <row r="247" spans="1:21" x14ac:dyDescent="0.25">
      <c r="A247">
        <v>329</v>
      </c>
      <c r="B247" t="s">
        <v>743</v>
      </c>
      <c r="C247" s="1">
        <v>38717</v>
      </c>
      <c r="D247" t="s">
        <v>744</v>
      </c>
      <c r="E247" t="s">
        <v>666</v>
      </c>
      <c r="F247" t="s">
        <v>247</v>
      </c>
      <c r="G247" t="s">
        <v>248</v>
      </c>
      <c r="H247" t="s">
        <v>674</v>
      </c>
      <c r="I247" t="s">
        <v>99</v>
      </c>
      <c r="J247" t="s">
        <v>100</v>
      </c>
      <c r="K247">
        <v>8</v>
      </c>
      <c r="L247" t="s">
        <v>101</v>
      </c>
      <c r="M247" t="s">
        <v>65</v>
      </c>
      <c r="N247" t="s">
        <v>66</v>
      </c>
      <c r="O247" t="s">
        <v>67</v>
      </c>
      <c r="P247" s="1">
        <v>38717</v>
      </c>
      <c r="Q247" t="s">
        <v>53</v>
      </c>
      <c r="R247" s="2">
        <v>13450</v>
      </c>
      <c r="S247">
        <v>3</v>
      </c>
      <c r="T247">
        <v>0</v>
      </c>
      <c r="U247" t="s">
        <v>28</v>
      </c>
    </row>
    <row r="248" spans="1:21" x14ac:dyDescent="0.25">
      <c r="A248">
        <v>330</v>
      </c>
      <c r="B248" t="s">
        <v>745</v>
      </c>
      <c r="C248" s="1">
        <v>38717</v>
      </c>
      <c r="D248" t="s">
        <v>746</v>
      </c>
      <c r="E248" t="s">
        <v>747</v>
      </c>
      <c r="F248" t="s">
        <v>247</v>
      </c>
      <c r="G248" t="s">
        <v>248</v>
      </c>
      <c r="H248" t="s">
        <v>748</v>
      </c>
      <c r="I248" t="s">
        <v>99</v>
      </c>
      <c r="J248" t="s">
        <v>100</v>
      </c>
      <c r="K248">
        <v>8</v>
      </c>
      <c r="L248" t="s">
        <v>101</v>
      </c>
      <c r="M248" t="s">
        <v>65</v>
      </c>
      <c r="N248" t="s">
        <v>66</v>
      </c>
      <c r="O248" t="s">
        <v>67</v>
      </c>
      <c r="P248" s="1">
        <v>38717</v>
      </c>
      <c r="Q248" t="s">
        <v>53</v>
      </c>
      <c r="R248">
        <v>230</v>
      </c>
      <c r="S248">
        <v>3</v>
      </c>
      <c r="T248">
        <v>0</v>
      </c>
      <c r="U248" t="s">
        <v>28</v>
      </c>
    </row>
    <row r="249" spans="1:21" x14ac:dyDescent="0.25">
      <c r="A249">
        <v>331</v>
      </c>
      <c r="B249" t="s">
        <v>749</v>
      </c>
      <c r="C249" s="1">
        <v>38717</v>
      </c>
      <c r="D249" t="s">
        <v>750</v>
      </c>
      <c r="E249" t="s">
        <v>666</v>
      </c>
      <c r="F249" t="s">
        <v>247</v>
      </c>
      <c r="G249" t="s">
        <v>248</v>
      </c>
      <c r="H249" t="s">
        <v>751</v>
      </c>
      <c r="I249" t="s">
        <v>99</v>
      </c>
      <c r="J249" t="s">
        <v>100</v>
      </c>
      <c r="K249">
        <v>8</v>
      </c>
      <c r="L249" t="s">
        <v>101</v>
      </c>
      <c r="M249" t="s">
        <v>65</v>
      </c>
      <c r="N249" t="s">
        <v>66</v>
      </c>
      <c r="O249" t="s">
        <v>67</v>
      </c>
      <c r="P249" s="1">
        <v>38717</v>
      </c>
      <c r="Q249" t="s">
        <v>53</v>
      </c>
      <c r="R249" s="2">
        <v>13560</v>
      </c>
      <c r="S249">
        <v>3</v>
      </c>
      <c r="T249">
        <v>0</v>
      </c>
      <c r="U249" t="s">
        <v>28</v>
      </c>
    </row>
    <row r="250" spans="1:21" x14ac:dyDescent="0.25">
      <c r="A250">
        <v>332</v>
      </c>
      <c r="B250" t="s">
        <v>752</v>
      </c>
      <c r="C250" s="1">
        <v>38717</v>
      </c>
      <c r="D250" t="s">
        <v>669</v>
      </c>
      <c r="E250" t="s">
        <v>670</v>
      </c>
      <c r="F250" t="s">
        <v>247</v>
      </c>
      <c r="G250" t="s">
        <v>248</v>
      </c>
      <c r="H250" t="s">
        <v>753</v>
      </c>
      <c r="I250" t="s">
        <v>99</v>
      </c>
      <c r="J250" t="s">
        <v>100</v>
      </c>
      <c r="K250">
        <v>8</v>
      </c>
      <c r="L250" t="s">
        <v>101</v>
      </c>
      <c r="M250" t="s">
        <v>65</v>
      </c>
      <c r="N250" t="s">
        <v>66</v>
      </c>
      <c r="O250" t="s">
        <v>67</v>
      </c>
      <c r="P250" s="1">
        <v>38717</v>
      </c>
      <c r="Q250" t="s">
        <v>53</v>
      </c>
      <c r="R250" s="2">
        <v>5241.01</v>
      </c>
      <c r="S250">
        <v>3</v>
      </c>
      <c r="T250">
        <v>0</v>
      </c>
      <c r="U250" t="s">
        <v>28</v>
      </c>
    </row>
    <row r="251" spans="1:21" x14ac:dyDescent="0.25">
      <c r="A251">
        <v>333</v>
      </c>
      <c r="B251" t="s">
        <v>754</v>
      </c>
      <c r="C251" s="1">
        <v>38717</v>
      </c>
      <c r="D251" t="s">
        <v>755</v>
      </c>
      <c r="E251" t="s">
        <v>670</v>
      </c>
      <c r="F251" t="s">
        <v>247</v>
      </c>
      <c r="G251" t="s">
        <v>248</v>
      </c>
      <c r="H251" t="s">
        <v>756</v>
      </c>
      <c r="I251" t="s">
        <v>99</v>
      </c>
      <c r="J251" t="s">
        <v>100</v>
      </c>
      <c r="K251">
        <v>8</v>
      </c>
      <c r="L251" t="s">
        <v>101</v>
      </c>
      <c r="M251" t="s">
        <v>65</v>
      </c>
      <c r="N251" t="s">
        <v>66</v>
      </c>
      <c r="O251" t="s">
        <v>67</v>
      </c>
      <c r="P251" s="1">
        <v>38717</v>
      </c>
      <c r="Q251" t="s">
        <v>53</v>
      </c>
      <c r="R251" s="2">
        <v>11948.5</v>
      </c>
      <c r="S251">
        <v>3</v>
      </c>
      <c r="T251">
        <v>0</v>
      </c>
      <c r="U251" t="s">
        <v>28</v>
      </c>
    </row>
    <row r="252" spans="1:21" x14ac:dyDescent="0.25">
      <c r="A252">
        <v>334</v>
      </c>
      <c r="B252" t="s">
        <v>757</v>
      </c>
      <c r="C252" s="1">
        <v>38717</v>
      </c>
      <c r="D252" t="s">
        <v>755</v>
      </c>
      <c r="E252" t="s">
        <v>670</v>
      </c>
      <c r="F252" t="s">
        <v>247</v>
      </c>
      <c r="G252" t="s">
        <v>248</v>
      </c>
      <c r="H252" t="s">
        <v>674</v>
      </c>
      <c r="I252" t="s">
        <v>99</v>
      </c>
      <c r="J252" t="s">
        <v>100</v>
      </c>
      <c r="K252">
        <v>8</v>
      </c>
      <c r="L252" t="s">
        <v>101</v>
      </c>
      <c r="M252" t="s">
        <v>65</v>
      </c>
      <c r="N252" t="s">
        <v>66</v>
      </c>
      <c r="O252" t="s">
        <v>67</v>
      </c>
      <c r="P252" s="1">
        <v>38717</v>
      </c>
      <c r="Q252" t="s">
        <v>53</v>
      </c>
      <c r="R252" s="2">
        <v>11948.5</v>
      </c>
      <c r="S252">
        <v>3</v>
      </c>
      <c r="T252">
        <v>0</v>
      </c>
      <c r="U252" t="s">
        <v>28</v>
      </c>
    </row>
    <row r="253" spans="1:21" x14ac:dyDescent="0.25">
      <c r="A253">
        <v>335</v>
      </c>
      <c r="B253" t="s">
        <v>758</v>
      </c>
      <c r="C253" s="1">
        <v>38717</v>
      </c>
      <c r="D253" t="s">
        <v>755</v>
      </c>
      <c r="E253" t="s">
        <v>670</v>
      </c>
      <c r="F253" t="s">
        <v>247</v>
      </c>
      <c r="G253" t="s">
        <v>248</v>
      </c>
      <c r="H253" t="s">
        <v>759</v>
      </c>
      <c r="I253" t="s">
        <v>99</v>
      </c>
      <c r="J253" t="s">
        <v>100</v>
      </c>
      <c r="K253">
        <v>8</v>
      </c>
      <c r="L253" t="s">
        <v>101</v>
      </c>
      <c r="M253" t="s">
        <v>65</v>
      </c>
      <c r="N253" t="s">
        <v>66</v>
      </c>
      <c r="O253" t="s">
        <v>67</v>
      </c>
      <c r="P253" s="1">
        <v>38717</v>
      </c>
      <c r="Q253" t="s">
        <v>53</v>
      </c>
      <c r="R253" s="2">
        <v>11948.5</v>
      </c>
      <c r="S253">
        <v>3</v>
      </c>
      <c r="T253">
        <v>0</v>
      </c>
      <c r="U253" t="s">
        <v>28</v>
      </c>
    </row>
    <row r="254" spans="1:21" x14ac:dyDescent="0.25">
      <c r="A254">
        <v>336</v>
      </c>
      <c r="B254" t="s">
        <v>760</v>
      </c>
      <c r="C254" s="1">
        <v>38717</v>
      </c>
      <c r="D254" t="s">
        <v>755</v>
      </c>
      <c r="E254" t="s">
        <v>670</v>
      </c>
      <c r="F254" t="s">
        <v>247</v>
      </c>
      <c r="G254" t="s">
        <v>248</v>
      </c>
      <c r="H254" t="s">
        <v>761</v>
      </c>
      <c r="I254" t="s">
        <v>99</v>
      </c>
      <c r="J254" t="s">
        <v>100</v>
      </c>
      <c r="K254">
        <v>8</v>
      </c>
      <c r="L254" t="s">
        <v>101</v>
      </c>
      <c r="M254" t="s">
        <v>65</v>
      </c>
      <c r="N254" t="s">
        <v>66</v>
      </c>
      <c r="O254" t="s">
        <v>67</v>
      </c>
      <c r="P254" s="1">
        <v>38717</v>
      </c>
      <c r="Q254" t="s">
        <v>53</v>
      </c>
      <c r="R254" s="2">
        <v>11948.5</v>
      </c>
      <c r="S254">
        <v>3</v>
      </c>
      <c r="T254">
        <v>0</v>
      </c>
      <c r="U254" t="s">
        <v>28</v>
      </c>
    </row>
    <row r="255" spans="1:21" x14ac:dyDescent="0.25">
      <c r="A255">
        <v>337</v>
      </c>
      <c r="B255" t="s">
        <v>762</v>
      </c>
      <c r="C255" s="1">
        <v>38717</v>
      </c>
      <c r="D255" t="s">
        <v>755</v>
      </c>
      <c r="E255" t="s">
        <v>670</v>
      </c>
      <c r="F255" t="s">
        <v>247</v>
      </c>
      <c r="G255" t="s">
        <v>248</v>
      </c>
      <c r="H255" t="s">
        <v>763</v>
      </c>
      <c r="I255" t="s">
        <v>99</v>
      </c>
      <c r="J255" t="s">
        <v>100</v>
      </c>
      <c r="K255">
        <v>8</v>
      </c>
      <c r="L255" t="s">
        <v>101</v>
      </c>
      <c r="M255" t="s">
        <v>65</v>
      </c>
      <c r="N255" t="s">
        <v>66</v>
      </c>
      <c r="O255" t="s">
        <v>67</v>
      </c>
      <c r="P255" s="1">
        <v>38717</v>
      </c>
      <c r="Q255" t="s">
        <v>53</v>
      </c>
      <c r="R255" s="2">
        <v>11948.5</v>
      </c>
      <c r="S255">
        <v>3</v>
      </c>
      <c r="T255">
        <v>0</v>
      </c>
      <c r="U255" t="s">
        <v>28</v>
      </c>
    </row>
    <row r="256" spans="1:21" x14ac:dyDescent="0.25">
      <c r="A256">
        <v>338</v>
      </c>
      <c r="B256" t="s">
        <v>764</v>
      </c>
      <c r="C256" s="1">
        <v>38717</v>
      </c>
      <c r="D256" t="s">
        <v>755</v>
      </c>
      <c r="E256" t="s">
        <v>670</v>
      </c>
      <c r="F256" t="s">
        <v>247</v>
      </c>
      <c r="G256" t="s">
        <v>248</v>
      </c>
      <c r="H256" t="s">
        <v>765</v>
      </c>
      <c r="I256" t="s">
        <v>99</v>
      </c>
      <c r="J256" t="s">
        <v>100</v>
      </c>
      <c r="K256">
        <v>8</v>
      </c>
      <c r="L256" t="s">
        <v>101</v>
      </c>
      <c r="M256" t="s">
        <v>65</v>
      </c>
      <c r="N256" t="s">
        <v>66</v>
      </c>
      <c r="O256" t="s">
        <v>67</v>
      </c>
      <c r="P256" s="1">
        <v>38717</v>
      </c>
      <c r="Q256" t="s">
        <v>53</v>
      </c>
      <c r="R256" s="2">
        <v>11948.5</v>
      </c>
      <c r="S256">
        <v>3</v>
      </c>
      <c r="T256">
        <v>0</v>
      </c>
      <c r="U256" t="s">
        <v>28</v>
      </c>
    </row>
    <row r="257" spans="1:21" x14ac:dyDescent="0.25">
      <c r="A257">
        <v>339</v>
      </c>
      <c r="B257" t="s">
        <v>766</v>
      </c>
      <c r="C257" s="1">
        <v>38717</v>
      </c>
      <c r="D257" t="s">
        <v>755</v>
      </c>
      <c r="E257" t="s">
        <v>670</v>
      </c>
      <c r="F257" t="s">
        <v>247</v>
      </c>
      <c r="G257" t="s">
        <v>248</v>
      </c>
      <c r="H257" t="s">
        <v>674</v>
      </c>
      <c r="I257" t="s">
        <v>99</v>
      </c>
      <c r="J257" t="s">
        <v>100</v>
      </c>
      <c r="K257">
        <v>8</v>
      </c>
      <c r="L257" t="s">
        <v>101</v>
      </c>
      <c r="M257" t="s">
        <v>65</v>
      </c>
      <c r="N257" t="s">
        <v>66</v>
      </c>
      <c r="O257" t="s">
        <v>67</v>
      </c>
      <c r="P257" s="1">
        <v>38717</v>
      </c>
      <c r="Q257" t="s">
        <v>53</v>
      </c>
      <c r="R257" s="2">
        <v>11948.5</v>
      </c>
      <c r="S257">
        <v>3</v>
      </c>
      <c r="T257">
        <v>0</v>
      </c>
      <c r="U257" t="s">
        <v>28</v>
      </c>
    </row>
    <row r="258" spans="1:21" x14ac:dyDescent="0.25">
      <c r="A258">
        <v>340</v>
      </c>
      <c r="B258" t="s">
        <v>767</v>
      </c>
      <c r="C258" s="1">
        <v>38717</v>
      </c>
      <c r="D258" t="s">
        <v>755</v>
      </c>
      <c r="E258" t="s">
        <v>670</v>
      </c>
      <c r="F258" t="s">
        <v>247</v>
      </c>
      <c r="G258" t="s">
        <v>248</v>
      </c>
      <c r="H258" t="s">
        <v>768</v>
      </c>
      <c r="I258" t="s">
        <v>99</v>
      </c>
      <c r="J258" t="s">
        <v>100</v>
      </c>
      <c r="K258">
        <v>8</v>
      </c>
      <c r="L258" t="s">
        <v>101</v>
      </c>
      <c r="M258" t="s">
        <v>65</v>
      </c>
      <c r="N258" t="s">
        <v>66</v>
      </c>
      <c r="O258" t="s">
        <v>67</v>
      </c>
      <c r="P258" s="1">
        <v>38717</v>
      </c>
      <c r="Q258" t="s">
        <v>53</v>
      </c>
      <c r="R258" s="2">
        <v>11948.5</v>
      </c>
      <c r="S258">
        <v>3</v>
      </c>
      <c r="T258">
        <v>0</v>
      </c>
      <c r="U258" t="s">
        <v>28</v>
      </c>
    </row>
    <row r="259" spans="1:21" x14ac:dyDescent="0.25">
      <c r="A259">
        <v>341</v>
      </c>
      <c r="B259" t="s">
        <v>769</v>
      </c>
      <c r="C259" s="1">
        <v>38717</v>
      </c>
      <c r="D259" t="s">
        <v>755</v>
      </c>
      <c r="E259" t="s">
        <v>670</v>
      </c>
      <c r="F259" t="s">
        <v>247</v>
      </c>
      <c r="G259" t="s">
        <v>248</v>
      </c>
      <c r="H259" t="s">
        <v>770</v>
      </c>
      <c r="I259" t="s">
        <v>99</v>
      </c>
      <c r="J259" t="s">
        <v>100</v>
      </c>
      <c r="K259">
        <v>8</v>
      </c>
      <c r="L259" t="s">
        <v>101</v>
      </c>
      <c r="M259" t="s">
        <v>65</v>
      </c>
      <c r="N259" t="s">
        <v>66</v>
      </c>
      <c r="O259" t="s">
        <v>67</v>
      </c>
      <c r="P259" s="1">
        <v>38717</v>
      </c>
      <c r="Q259" t="s">
        <v>53</v>
      </c>
      <c r="R259" s="2">
        <v>11948.5</v>
      </c>
      <c r="S259">
        <v>3</v>
      </c>
      <c r="T259">
        <v>0</v>
      </c>
      <c r="U259" t="s">
        <v>28</v>
      </c>
    </row>
    <row r="260" spans="1:21" x14ac:dyDescent="0.25">
      <c r="A260">
        <v>342</v>
      </c>
      <c r="B260" t="s">
        <v>771</v>
      </c>
      <c r="C260" s="1">
        <v>38717</v>
      </c>
      <c r="D260" t="s">
        <v>755</v>
      </c>
      <c r="E260" t="s">
        <v>670</v>
      </c>
      <c r="F260" t="s">
        <v>247</v>
      </c>
      <c r="G260" t="s">
        <v>248</v>
      </c>
      <c r="H260" t="s">
        <v>772</v>
      </c>
      <c r="I260" t="s">
        <v>99</v>
      </c>
      <c r="J260" t="s">
        <v>100</v>
      </c>
      <c r="K260">
        <v>8</v>
      </c>
      <c r="L260" t="s">
        <v>101</v>
      </c>
      <c r="M260" t="s">
        <v>65</v>
      </c>
      <c r="N260" t="s">
        <v>66</v>
      </c>
      <c r="O260" t="s">
        <v>67</v>
      </c>
      <c r="P260" s="1">
        <v>38717</v>
      </c>
      <c r="Q260" t="s">
        <v>53</v>
      </c>
      <c r="R260" s="2">
        <v>11948.5</v>
      </c>
      <c r="S260">
        <v>3</v>
      </c>
      <c r="T260">
        <v>0</v>
      </c>
      <c r="U260" t="s">
        <v>28</v>
      </c>
    </row>
    <row r="261" spans="1:21" x14ac:dyDescent="0.25">
      <c r="A261">
        <v>343</v>
      </c>
      <c r="B261" t="s">
        <v>773</v>
      </c>
      <c r="C261" s="1">
        <v>38717</v>
      </c>
      <c r="D261" t="s">
        <v>755</v>
      </c>
      <c r="E261" t="s">
        <v>670</v>
      </c>
      <c r="F261" t="s">
        <v>247</v>
      </c>
      <c r="G261" t="s">
        <v>248</v>
      </c>
      <c r="H261" t="s">
        <v>674</v>
      </c>
      <c r="I261" t="s">
        <v>99</v>
      </c>
      <c r="J261" t="s">
        <v>100</v>
      </c>
      <c r="K261">
        <v>8</v>
      </c>
      <c r="L261" t="s">
        <v>101</v>
      </c>
      <c r="M261" t="s">
        <v>65</v>
      </c>
      <c r="N261" t="s">
        <v>66</v>
      </c>
      <c r="O261" t="s">
        <v>67</v>
      </c>
      <c r="P261" s="1">
        <v>38717</v>
      </c>
      <c r="Q261" t="s">
        <v>53</v>
      </c>
      <c r="R261" s="2">
        <v>11948.5</v>
      </c>
      <c r="S261">
        <v>3</v>
      </c>
      <c r="T261">
        <v>0</v>
      </c>
      <c r="U261" t="s">
        <v>28</v>
      </c>
    </row>
    <row r="262" spans="1:21" x14ac:dyDescent="0.25">
      <c r="A262">
        <v>344</v>
      </c>
      <c r="B262" t="s">
        <v>774</v>
      </c>
      <c r="C262" s="1">
        <v>38717</v>
      </c>
      <c r="D262" t="s">
        <v>755</v>
      </c>
      <c r="E262" t="s">
        <v>670</v>
      </c>
      <c r="F262" t="s">
        <v>247</v>
      </c>
      <c r="G262" t="s">
        <v>248</v>
      </c>
      <c r="H262" t="s">
        <v>775</v>
      </c>
      <c r="I262" t="s">
        <v>99</v>
      </c>
      <c r="J262" t="s">
        <v>100</v>
      </c>
      <c r="K262">
        <v>8</v>
      </c>
      <c r="L262" t="s">
        <v>101</v>
      </c>
      <c r="M262" t="s">
        <v>65</v>
      </c>
      <c r="N262" t="s">
        <v>66</v>
      </c>
      <c r="O262" t="s">
        <v>67</v>
      </c>
      <c r="P262" s="1">
        <v>38717</v>
      </c>
      <c r="Q262" t="s">
        <v>53</v>
      </c>
      <c r="R262" s="2">
        <v>11948.5</v>
      </c>
      <c r="S262">
        <v>3</v>
      </c>
      <c r="T262">
        <v>0</v>
      </c>
      <c r="U262" t="s">
        <v>28</v>
      </c>
    </row>
    <row r="263" spans="1:21" x14ac:dyDescent="0.25">
      <c r="A263">
        <v>345</v>
      </c>
      <c r="B263" t="s">
        <v>776</v>
      </c>
      <c r="C263" s="1">
        <v>38717</v>
      </c>
      <c r="D263" t="s">
        <v>777</v>
      </c>
      <c r="E263" t="s">
        <v>670</v>
      </c>
      <c r="F263" t="s">
        <v>247</v>
      </c>
      <c r="G263" t="s">
        <v>248</v>
      </c>
      <c r="H263" t="s">
        <v>778</v>
      </c>
      <c r="I263" t="s">
        <v>99</v>
      </c>
      <c r="J263" t="s">
        <v>100</v>
      </c>
      <c r="K263">
        <v>8</v>
      </c>
      <c r="L263" t="s">
        <v>101</v>
      </c>
      <c r="M263" t="s">
        <v>65</v>
      </c>
      <c r="N263" t="s">
        <v>66</v>
      </c>
      <c r="O263" t="s">
        <v>67</v>
      </c>
      <c r="P263" s="1">
        <v>38717</v>
      </c>
      <c r="Q263" t="s">
        <v>53</v>
      </c>
      <c r="R263" s="2">
        <v>3680</v>
      </c>
      <c r="S263">
        <v>3</v>
      </c>
      <c r="T263">
        <v>0</v>
      </c>
      <c r="U263" t="s">
        <v>28</v>
      </c>
    </row>
    <row r="264" spans="1:21" x14ac:dyDescent="0.25">
      <c r="A264">
        <v>346</v>
      </c>
      <c r="B264" t="s">
        <v>779</v>
      </c>
      <c r="C264" s="1">
        <v>38717</v>
      </c>
      <c r="D264" t="s">
        <v>777</v>
      </c>
      <c r="E264" t="s">
        <v>670</v>
      </c>
      <c r="F264" t="s">
        <v>247</v>
      </c>
      <c r="G264" t="s">
        <v>248</v>
      </c>
      <c r="H264" t="s">
        <v>780</v>
      </c>
      <c r="I264" t="s">
        <v>99</v>
      </c>
      <c r="J264" t="s">
        <v>100</v>
      </c>
      <c r="K264">
        <v>8</v>
      </c>
      <c r="L264" t="s">
        <v>101</v>
      </c>
      <c r="M264" t="s">
        <v>65</v>
      </c>
      <c r="N264" t="s">
        <v>66</v>
      </c>
      <c r="O264" t="s">
        <v>67</v>
      </c>
      <c r="P264" s="1">
        <v>38717</v>
      </c>
      <c r="Q264" t="s">
        <v>53</v>
      </c>
      <c r="R264" s="2">
        <v>3680</v>
      </c>
      <c r="S264">
        <v>3</v>
      </c>
      <c r="T264">
        <v>0</v>
      </c>
      <c r="U264" t="s">
        <v>28</v>
      </c>
    </row>
    <row r="265" spans="1:21" x14ac:dyDescent="0.25">
      <c r="A265">
        <v>347</v>
      </c>
      <c r="B265" t="s">
        <v>781</v>
      </c>
      <c r="C265" s="1">
        <v>38717</v>
      </c>
      <c r="D265" t="s">
        <v>777</v>
      </c>
      <c r="E265" t="s">
        <v>670</v>
      </c>
      <c r="F265" t="s">
        <v>247</v>
      </c>
      <c r="G265" t="s">
        <v>248</v>
      </c>
      <c r="H265" t="s">
        <v>674</v>
      </c>
      <c r="I265" t="s">
        <v>99</v>
      </c>
      <c r="J265" t="s">
        <v>100</v>
      </c>
      <c r="K265">
        <v>8</v>
      </c>
      <c r="L265" t="s">
        <v>101</v>
      </c>
      <c r="M265" t="s">
        <v>65</v>
      </c>
      <c r="N265" t="s">
        <v>66</v>
      </c>
      <c r="O265" t="s">
        <v>67</v>
      </c>
      <c r="P265" s="1">
        <v>38717</v>
      </c>
      <c r="Q265" t="s">
        <v>53</v>
      </c>
      <c r="R265" s="2">
        <v>3680</v>
      </c>
      <c r="S265">
        <v>3</v>
      </c>
      <c r="T265">
        <v>0</v>
      </c>
      <c r="U265" t="s">
        <v>28</v>
      </c>
    </row>
    <row r="266" spans="1:21" x14ac:dyDescent="0.25">
      <c r="A266">
        <v>348</v>
      </c>
      <c r="B266" t="s">
        <v>782</v>
      </c>
      <c r="C266" s="1">
        <v>38717</v>
      </c>
      <c r="D266" t="s">
        <v>777</v>
      </c>
      <c r="E266" t="s">
        <v>670</v>
      </c>
      <c r="F266" t="s">
        <v>247</v>
      </c>
      <c r="G266" t="s">
        <v>248</v>
      </c>
      <c r="H266" t="s">
        <v>783</v>
      </c>
      <c r="I266" t="s">
        <v>99</v>
      </c>
      <c r="J266" t="s">
        <v>100</v>
      </c>
      <c r="K266">
        <v>8</v>
      </c>
      <c r="L266" t="s">
        <v>101</v>
      </c>
      <c r="M266" t="s">
        <v>65</v>
      </c>
      <c r="N266" t="s">
        <v>66</v>
      </c>
      <c r="O266" t="s">
        <v>67</v>
      </c>
      <c r="P266" s="1">
        <v>38717</v>
      </c>
      <c r="Q266" t="s">
        <v>53</v>
      </c>
      <c r="R266" s="2">
        <v>3680</v>
      </c>
      <c r="S266">
        <v>3</v>
      </c>
      <c r="T266">
        <v>0</v>
      </c>
      <c r="U266" t="s">
        <v>28</v>
      </c>
    </row>
    <row r="267" spans="1:21" x14ac:dyDescent="0.25">
      <c r="A267">
        <v>349</v>
      </c>
      <c r="B267" t="s">
        <v>784</v>
      </c>
      <c r="C267" s="1">
        <v>38717</v>
      </c>
      <c r="D267" t="s">
        <v>777</v>
      </c>
      <c r="E267" t="s">
        <v>670</v>
      </c>
      <c r="F267" t="s">
        <v>247</v>
      </c>
      <c r="G267" t="s">
        <v>248</v>
      </c>
      <c r="H267" t="s">
        <v>785</v>
      </c>
      <c r="I267" t="s">
        <v>99</v>
      </c>
      <c r="J267" t="s">
        <v>100</v>
      </c>
      <c r="K267">
        <v>8</v>
      </c>
      <c r="L267" t="s">
        <v>101</v>
      </c>
      <c r="M267" t="s">
        <v>65</v>
      </c>
      <c r="N267" t="s">
        <v>66</v>
      </c>
      <c r="O267" t="s">
        <v>67</v>
      </c>
      <c r="P267" s="1">
        <v>38717</v>
      </c>
      <c r="Q267" t="s">
        <v>53</v>
      </c>
      <c r="R267" s="2">
        <v>3680</v>
      </c>
      <c r="S267">
        <v>3</v>
      </c>
      <c r="T267">
        <v>0</v>
      </c>
      <c r="U267" t="s">
        <v>28</v>
      </c>
    </row>
    <row r="268" spans="1:21" x14ac:dyDescent="0.25">
      <c r="A268">
        <v>350</v>
      </c>
      <c r="B268" t="s">
        <v>786</v>
      </c>
      <c r="C268" s="1">
        <v>38717</v>
      </c>
      <c r="D268" t="s">
        <v>777</v>
      </c>
      <c r="E268" t="s">
        <v>670</v>
      </c>
      <c r="F268" t="s">
        <v>247</v>
      </c>
      <c r="G268" t="s">
        <v>248</v>
      </c>
      <c r="H268" t="s">
        <v>787</v>
      </c>
      <c r="I268" t="s">
        <v>99</v>
      </c>
      <c r="J268" t="s">
        <v>100</v>
      </c>
      <c r="K268">
        <v>8</v>
      </c>
      <c r="L268" t="s">
        <v>101</v>
      </c>
      <c r="M268" t="s">
        <v>65</v>
      </c>
      <c r="N268" t="s">
        <v>66</v>
      </c>
      <c r="O268" t="s">
        <v>67</v>
      </c>
      <c r="P268" s="1">
        <v>38717</v>
      </c>
      <c r="Q268" t="s">
        <v>53</v>
      </c>
      <c r="R268" s="2">
        <v>3680</v>
      </c>
      <c r="S268">
        <v>3</v>
      </c>
      <c r="T268">
        <v>0</v>
      </c>
      <c r="U268" t="s">
        <v>28</v>
      </c>
    </row>
    <row r="269" spans="1:21" x14ac:dyDescent="0.25">
      <c r="A269">
        <v>351</v>
      </c>
      <c r="B269" t="s">
        <v>788</v>
      </c>
      <c r="C269" s="1">
        <v>38717</v>
      </c>
      <c r="D269" t="s">
        <v>777</v>
      </c>
      <c r="E269" t="s">
        <v>670</v>
      </c>
      <c r="F269" t="s">
        <v>247</v>
      </c>
      <c r="G269" t="s">
        <v>248</v>
      </c>
      <c r="H269" t="s">
        <v>674</v>
      </c>
      <c r="I269" t="s">
        <v>99</v>
      </c>
      <c r="J269" t="s">
        <v>100</v>
      </c>
      <c r="K269">
        <v>8</v>
      </c>
      <c r="L269" t="s">
        <v>101</v>
      </c>
      <c r="M269" t="s">
        <v>65</v>
      </c>
      <c r="N269" t="s">
        <v>66</v>
      </c>
      <c r="O269" t="s">
        <v>67</v>
      </c>
      <c r="P269" s="1">
        <v>38717</v>
      </c>
      <c r="Q269" t="s">
        <v>53</v>
      </c>
      <c r="R269" s="2">
        <v>3680</v>
      </c>
      <c r="S269">
        <v>3</v>
      </c>
      <c r="T269">
        <v>0</v>
      </c>
      <c r="U269" t="s">
        <v>28</v>
      </c>
    </row>
    <row r="270" spans="1:21" x14ac:dyDescent="0.25">
      <c r="A270">
        <v>352</v>
      </c>
      <c r="B270" t="s">
        <v>789</v>
      </c>
      <c r="C270" s="1">
        <v>38717</v>
      </c>
      <c r="D270" t="s">
        <v>777</v>
      </c>
      <c r="E270" t="s">
        <v>670</v>
      </c>
      <c r="F270" t="s">
        <v>247</v>
      </c>
      <c r="G270" t="s">
        <v>248</v>
      </c>
      <c r="H270" t="s">
        <v>790</v>
      </c>
      <c r="I270" t="s">
        <v>99</v>
      </c>
      <c r="J270" t="s">
        <v>100</v>
      </c>
      <c r="K270">
        <v>8</v>
      </c>
      <c r="L270" t="s">
        <v>101</v>
      </c>
      <c r="M270" t="s">
        <v>65</v>
      </c>
      <c r="N270" t="s">
        <v>66</v>
      </c>
      <c r="O270" t="s">
        <v>67</v>
      </c>
      <c r="P270" s="1">
        <v>38717</v>
      </c>
      <c r="Q270" t="s">
        <v>53</v>
      </c>
      <c r="R270" s="2">
        <v>3680</v>
      </c>
      <c r="S270">
        <v>3</v>
      </c>
      <c r="T270">
        <v>0</v>
      </c>
      <c r="U270" t="s">
        <v>28</v>
      </c>
    </row>
    <row r="271" spans="1:21" x14ac:dyDescent="0.25">
      <c r="A271">
        <v>353</v>
      </c>
      <c r="B271" t="s">
        <v>791</v>
      </c>
      <c r="C271" s="1">
        <v>38717</v>
      </c>
      <c r="D271" t="s">
        <v>777</v>
      </c>
      <c r="E271" t="s">
        <v>670</v>
      </c>
      <c r="F271" t="s">
        <v>247</v>
      </c>
      <c r="G271" t="s">
        <v>248</v>
      </c>
      <c r="H271" t="s">
        <v>792</v>
      </c>
      <c r="I271" t="s">
        <v>99</v>
      </c>
      <c r="J271" t="s">
        <v>100</v>
      </c>
      <c r="K271">
        <v>8</v>
      </c>
      <c r="L271" t="s">
        <v>101</v>
      </c>
      <c r="M271" t="s">
        <v>65</v>
      </c>
      <c r="N271" t="s">
        <v>66</v>
      </c>
      <c r="O271" t="s">
        <v>67</v>
      </c>
      <c r="P271" s="1">
        <v>38717</v>
      </c>
      <c r="Q271" t="s">
        <v>53</v>
      </c>
      <c r="R271" s="2">
        <v>3680</v>
      </c>
      <c r="S271">
        <v>3</v>
      </c>
      <c r="T271">
        <v>0</v>
      </c>
      <c r="U271" t="s">
        <v>28</v>
      </c>
    </row>
    <row r="272" spans="1:21" x14ac:dyDescent="0.25">
      <c r="A272">
        <v>354</v>
      </c>
      <c r="B272" t="s">
        <v>793</v>
      </c>
      <c r="C272" s="1">
        <v>38717</v>
      </c>
      <c r="D272" t="s">
        <v>777</v>
      </c>
      <c r="E272" t="s">
        <v>670</v>
      </c>
      <c r="F272" t="s">
        <v>247</v>
      </c>
      <c r="G272" t="s">
        <v>248</v>
      </c>
      <c r="H272" t="s">
        <v>794</v>
      </c>
      <c r="I272" t="s">
        <v>99</v>
      </c>
      <c r="J272" t="s">
        <v>100</v>
      </c>
      <c r="K272">
        <v>8</v>
      </c>
      <c r="L272" t="s">
        <v>101</v>
      </c>
      <c r="M272" t="s">
        <v>65</v>
      </c>
      <c r="N272" t="s">
        <v>66</v>
      </c>
      <c r="O272" t="s">
        <v>67</v>
      </c>
      <c r="P272" s="1">
        <v>38717</v>
      </c>
      <c r="Q272" t="s">
        <v>53</v>
      </c>
      <c r="R272" s="2">
        <v>3680</v>
      </c>
      <c r="S272">
        <v>3</v>
      </c>
      <c r="T272">
        <v>0</v>
      </c>
      <c r="U272" t="s">
        <v>28</v>
      </c>
    </row>
    <row r="273" spans="1:21" x14ac:dyDescent="0.25">
      <c r="A273">
        <v>355</v>
      </c>
      <c r="B273" t="s">
        <v>795</v>
      </c>
      <c r="C273" s="1">
        <v>38717</v>
      </c>
      <c r="D273" t="s">
        <v>777</v>
      </c>
      <c r="E273" t="s">
        <v>670</v>
      </c>
      <c r="F273" t="s">
        <v>247</v>
      </c>
      <c r="G273" t="s">
        <v>248</v>
      </c>
      <c r="H273" t="s">
        <v>674</v>
      </c>
      <c r="I273" t="s">
        <v>99</v>
      </c>
      <c r="J273" t="s">
        <v>100</v>
      </c>
      <c r="K273">
        <v>8</v>
      </c>
      <c r="L273" t="s">
        <v>101</v>
      </c>
      <c r="M273" t="s">
        <v>65</v>
      </c>
      <c r="N273" t="s">
        <v>66</v>
      </c>
      <c r="O273" t="s">
        <v>67</v>
      </c>
      <c r="P273" s="1">
        <v>38717</v>
      </c>
      <c r="Q273" t="s">
        <v>53</v>
      </c>
      <c r="R273" s="2">
        <v>3680</v>
      </c>
      <c r="S273">
        <v>3</v>
      </c>
      <c r="T273">
        <v>0</v>
      </c>
      <c r="U273" t="s">
        <v>28</v>
      </c>
    </row>
    <row r="274" spans="1:21" x14ac:dyDescent="0.25">
      <c r="A274">
        <v>356</v>
      </c>
      <c r="B274" t="s">
        <v>796</v>
      </c>
      <c r="C274" s="1">
        <v>38717</v>
      </c>
      <c r="D274" t="s">
        <v>777</v>
      </c>
      <c r="E274" t="s">
        <v>670</v>
      </c>
      <c r="F274" t="s">
        <v>247</v>
      </c>
      <c r="G274" t="s">
        <v>248</v>
      </c>
      <c r="H274" t="s">
        <v>797</v>
      </c>
      <c r="I274" t="s">
        <v>99</v>
      </c>
      <c r="J274" t="s">
        <v>100</v>
      </c>
      <c r="K274">
        <v>8</v>
      </c>
      <c r="L274" t="s">
        <v>101</v>
      </c>
      <c r="M274" t="s">
        <v>65</v>
      </c>
      <c r="N274" t="s">
        <v>66</v>
      </c>
      <c r="O274" t="s">
        <v>67</v>
      </c>
      <c r="P274" s="1">
        <v>38717</v>
      </c>
      <c r="Q274" t="s">
        <v>53</v>
      </c>
      <c r="R274" s="2">
        <v>3680</v>
      </c>
      <c r="S274">
        <v>3</v>
      </c>
      <c r="T274">
        <v>0</v>
      </c>
      <c r="U274" t="s">
        <v>28</v>
      </c>
    </row>
    <row r="275" spans="1:21" x14ac:dyDescent="0.25">
      <c r="A275">
        <v>357</v>
      </c>
      <c r="B275" t="s">
        <v>798</v>
      </c>
      <c r="C275" s="1">
        <v>38717</v>
      </c>
      <c r="D275" t="s">
        <v>799</v>
      </c>
      <c r="E275" t="s">
        <v>670</v>
      </c>
      <c r="F275" t="s">
        <v>247</v>
      </c>
      <c r="G275" t="s">
        <v>248</v>
      </c>
      <c r="H275" t="s">
        <v>674</v>
      </c>
      <c r="I275" t="s">
        <v>99</v>
      </c>
      <c r="J275" t="s">
        <v>100</v>
      </c>
      <c r="K275">
        <v>8</v>
      </c>
      <c r="L275" t="s">
        <v>101</v>
      </c>
      <c r="M275" t="s">
        <v>65</v>
      </c>
      <c r="N275" t="s">
        <v>66</v>
      </c>
      <c r="O275" t="s">
        <v>67</v>
      </c>
      <c r="P275" s="1">
        <v>38717</v>
      </c>
      <c r="Q275" t="s">
        <v>53</v>
      </c>
      <c r="R275" s="2">
        <v>19498.25</v>
      </c>
      <c r="S275">
        <v>3</v>
      </c>
      <c r="T275">
        <v>0</v>
      </c>
      <c r="U275" t="s">
        <v>28</v>
      </c>
    </row>
    <row r="276" spans="1:21" x14ac:dyDescent="0.25">
      <c r="A276">
        <v>358</v>
      </c>
      <c r="B276" t="s">
        <v>800</v>
      </c>
      <c r="C276" s="1">
        <v>38717</v>
      </c>
      <c r="D276" t="s">
        <v>799</v>
      </c>
      <c r="E276" t="s">
        <v>670</v>
      </c>
      <c r="F276" t="s">
        <v>247</v>
      </c>
      <c r="G276" t="s">
        <v>248</v>
      </c>
      <c r="H276" t="s">
        <v>674</v>
      </c>
      <c r="I276" t="s">
        <v>99</v>
      </c>
      <c r="J276" t="s">
        <v>100</v>
      </c>
      <c r="K276">
        <v>8</v>
      </c>
      <c r="L276" t="s">
        <v>101</v>
      </c>
      <c r="M276" t="s">
        <v>65</v>
      </c>
      <c r="N276" t="s">
        <v>66</v>
      </c>
      <c r="O276" t="s">
        <v>67</v>
      </c>
      <c r="P276" s="1">
        <v>38717</v>
      </c>
      <c r="Q276" t="s">
        <v>53</v>
      </c>
      <c r="R276" s="2">
        <v>19498.25</v>
      </c>
      <c r="S276">
        <v>3</v>
      </c>
      <c r="T276">
        <v>0</v>
      </c>
      <c r="U276" t="s">
        <v>28</v>
      </c>
    </row>
    <row r="277" spans="1:21" x14ac:dyDescent="0.25">
      <c r="A277">
        <v>359</v>
      </c>
      <c r="B277" t="s">
        <v>801</v>
      </c>
      <c r="C277" s="1">
        <v>38717</v>
      </c>
      <c r="D277" t="s">
        <v>802</v>
      </c>
      <c r="E277" t="s">
        <v>803</v>
      </c>
      <c r="F277" t="s">
        <v>247</v>
      </c>
      <c r="G277" t="s">
        <v>248</v>
      </c>
      <c r="H277" t="s">
        <v>804</v>
      </c>
      <c r="I277" t="s">
        <v>99</v>
      </c>
      <c r="J277" t="s">
        <v>100</v>
      </c>
      <c r="K277">
        <v>8</v>
      </c>
      <c r="L277" t="s">
        <v>101</v>
      </c>
      <c r="M277" t="s">
        <v>65</v>
      </c>
      <c r="N277" t="s">
        <v>66</v>
      </c>
      <c r="O277" t="s">
        <v>67</v>
      </c>
      <c r="P277" s="1">
        <v>38717</v>
      </c>
      <c r="Q277" t="s">
        <v>53</v>
      </c>
      <c r="R277" s="2">
        <v>3815</v>
      </c>
      <c r="S277">
        <v>3</v>
      </c>
      <c r="T277">
        <v>0</v>
      </c>
      <c r="U277" t="s">
        <v>28</v>
      </c>
    </row>
    <row r="278" spans="1:21" x14ac:dyDescent="0.25">
      <c r="A278">
        <v>360</v>
      </c>
      <c r="B278" t="s">
        <v>805</v>
      </c>
      <c r="C278" s="1">
        <v>38717</v>
      </c>
      <c r="D278" t="s">
        <v>806</v>
      </c>
      <c r="E278" t="s">
        <v>807</v>
      </c>
      <c r="F278" t="s">
        <v>247</v>
      </c>
      <c r="G278" t="s">
        <v>248</v>
      </c>
      <c r="H278" t="s">
        <v>808</v>
      </c>
      <c r="I278" t="s">
        <v>99</v>
      </c>
      <c r="J278" t="s">
        <v>100</v>
      </c>
      <c r="K278">
        <v>8</v>
      </c>
      <c r="L278" t="s">
        <v>101</v>
      </c>
      <c r="M278" t="s">
        <v>65</v>
      </c>
      <c r="N278" t="s">
        <v>66</v>
      </c>
      <c r="O278" t="s">
        <v>67</v>
      </c>
      <c r="P278" s="1">
        <v>38717</v>
      </c>
      <c r="Q278" t="s">
        <v>53</v>
      </c>
      <c r="R278" s="2">
        <v>3950</v>
      </c>
      <c r="S278">
        <v>3</v>
      </c>
      <c r="T278">
        <v>0</v>
      </c>
      <c r="U278" t="s">
        <v>28</v>
      </c>
    </row>
    <row r="279" spans="1:21" x14ac:dyDescent="0.25">
      <c r="A279">
        <v>361</v>
      </c>
      <c r="B279" t="s">
        <v>809</v>
      </c>
      <c r="C279" s="1">
        <v>38717</v>
      </c>
      <c r="D279" t="s">
        <v>810</v>
      </c>
      <c r="E279" t="s">
        <v>811</v>
      </c>
      <c r="F279" t="s">
        <v>247</v>
      </c>
      <c r="G279" t="s">
        <v>248</v>
      </c>
      <c r="H279" t="s">
        <v>674</v>
      </c>
      <c r="I279" t="s">
        <v>99</v>
      </c>
      <c r="J279" t="s">
        <v>100</v>
      </c>
      <c r="K279">
        <v>8</v>
      </c>
      <c r="L279" t="s">
        <v>101</v>
      </c>
      <c r="M279" t="s">
        <v>65</v>
      </c>
      <c r="N279" t="s">
        <v>66</v>
      </c>
      <c r="O279" t="s">
        <v>67</v>
      </c>
      <c r="P279" s="1">
        <v>38717</v>
      </c>
      <c r="Q279" t="s">
        <v>53</v>
      </c>
      <c r="R279" s="2">
        <v>132825</v>
      </c>
      <c r="S279">
        <v>3</v>
      </c>
      <c r="T279">
        <v>0</v>
      </c>
      <c r="U279" t="s">
        <v>28</v>
      </c>
    </row>
    <row r="280" spans="1:21" x14ac:dyDescent="0.25">
      <c r="A280">
        <v>362</v>
      </c>
      <c r="B280" t="s">
        <v>812</v>
      </c>
      <c r="C280" s="1">
        <v>38717</v>
      </c>
      <c r="D280" t="s">
        <v>813</v>
      </c>
      <c r="E280" t="s">
        <v>814</v>
      </c>
      <c r="F280" t="s">
        <v>247</v>
      </c>
      <c r="G280" t="s">
        <v>248</v>
      </c>
      <c r="H280" t="s">
        <v>674</v>
      </c>
      <c r="I280" t="s">
        <v>99</v>
      </c>
      <c r="J280" t="s">
        <v>100</v>
      </c>
      <c r="K280">
        <v>8</v>
      </c>
      <c r="L280" t="s">
        <v>101</v>
      </c>
      <c r="M280" t="s">
        <v>65</v>
      </c>
      <c r="N280" t="s">
        <v>66</v>
      </c>
      <c r="O280" t="s">
        <v>67</v>
      </c>
      <c r="P280" s="1">
        <v>38717</v>
      </c>
      <c r="Q280" t="s">
        <v>53</v>
      </c>
      <c r="R280" s="2">
        <v>49148.7</v>
      </c>
      <c r="S280">
        <v>3</v>
      </c>
      <c r="T280">
        <v>0</v>
      </c>
      <c r="U280" t="s">
        <v>28</v>
      </c>
    </row>
    <row r="281" spans="1:21" x14ac:dyDescent="0.25">
      <c r="A281">
        <v>363</v>
      </c>
      <c r="B281" t="s">
        <v>815</v>
      </c>
      <c r="C281" s="1">
        <v>38717</v>
      </c>
      <c r="D281" t="s">
        <v>816</v>
      </c>
      <c r="E281" t="s">
        <v>811</v>
      </c>
      <c r="F281" t="s">
        <v>247</v>
      </c>
      <c r="G281" t="s">
        <v>248</v>
      </c>
      <c r="H281" t="s">
        <v>674</v>
      </c>
      <c r="I281" t="s">
        <v>99</v>
      </c>
      <c r="J281" t="s">
        <v>100</v>
      </c>
      <c r="K281">
        <v>8</v>
      </c>
      <c r="L281" t="s">
        <v>101</v>
      </c>
      <c r="M281" t="s">
        <v>65</v>
      </c>
      <c r="N281" t="s">
        <v>66</v>
      </c>
      <c r="O281" t="s">
        <v>67</v>
      </c>
      <c r="P281" s="1">
        <v>38717</v>
      </c>
      <c r="Q281" t="s">
        <v>53</v>
      </c>
      <c r="R281" s="2">
        <v>112723</v>
      </c>
      <c r="S281">
        <v>3</v>
      </c>
      <c r="T281">
        <v>0</v>
      </c>
      <c r="U281" t="s">
        <v>28</v>
      </c>
    </row>
    <row r="282" spans="1:21" x14ac:dyDescent="0.25">
      <c r="A282">
        <v>364</v>
      </c>
      <c r="B282" t="s">
        <v>817</v>
      </c>
      <c r="C282" s="1">
        <v>38717</v>
      </c>
      <c r="D282" t="s">
        <v>818</v>
      </c>
      <c r="E282" t="s">
        <v>670</v>
      </c>
      <c r="F282" t="s">
        <v>247</v>
      </c>
      <c r="G282" t="s">
        <v>248</v>
      </c>
      <c r="H282" t="s">
        <v>819</v>
      </c>
      <c r="I282" t="s">
        <v>99</v>
      </c>
      <c r="J282" t="s">
        <v>100</v>
      </c>
      <c r="K282">
        <v>8</v>
      </c>
      <c r="L282" t="s">
        <v>101</v>
      </c>
      <c r="M282" t="s">
        <v>65</v>
      </c>
      <c r="N282" t="s">
        <v>66</v>
      </c>
      <c r="O282" t="s">
        <v>67</v>
      </c>
      <c r="P282" s="1">
        <v>38717</v>
      </c>
      <c r="Q282" t="s">
        <v>53</v>
      </c>
      <c r="R282" s="2">
        <v>13090.45</v>
      </c>
      <c r="S282">
        <v>3</v>
      </c>
      <c r="T282">
        <v>0</v>
      </c>
      <c r="U282" t="s">
        <v>28</v>
      </c>
    </row>
    <row r="283" spans="1:21" x14ac:dyDescent="0.25">
      <c r="A283">
        <v>365</v>
      </c>
      <c r="B283" t="s">
        <v>820</v>
      </c>
      <c r="C283" s="1">
        <v>38717</v>
      </c>
      <c r="D283" t="s">
        <v>821</v>
      </c>
      <c r="E283" t="s">
        <v>822</v>
      </c>
      <c r="F283" t="s">
        <v>247</v>
      </c>
      <c r="G283" t="s">
        <v>248</v>
      </c>
      <c r="H283" t="s">
        <v>823</v>
      </c>
      <c r="I283" t="s">
        <v>99</v>
      </c>
      <c r="J283" t="s">
        <v>100</v>
      </c>
      <c r="K283">
        <v>8</v>
      </c>
      <c r="L283" t="s">
        <v>101</v>
      </c>
      <c r="M283" t="s">
        <v>65</v>
      </c>
      <c r="N283" t="s">
        <v>66</v>
      </c>
      <c r="O283" t="s">
        <v>67</v>
      </c>
      <c r="P283" s="1">
        <v>38717</v>
      </c>
      <c r="Q283" t="s">
        <v>53</v>
      </c>
      <c r="R283" s="2">
        <v>5560</v>
      </c>
      <c r="S283">
        <v>3</v>
      </c>
      <c r="T283">
        <v>0</v>
      </c>
      <c r="U283" t="s">
        <v>28</v>
      </c>
    </row>
    <row r="284" spans="1:21" x14ac:dyDescent="0.25">
      <c r="A284">
        <v>366</v>
      </c>
      <c r="B284" t="s">
        <v>824</v>
      </c>
      <c r="C284" s="1">
        <v>38717</v>
      </c>
      <c r="D284" t="s">
        <v>821</v>
      </c>
      <c r="E284" t="s">
        <v>822</v>
      </c>
      <c r="F284" t="s">
        <v>247</v>
      </c>
      <c r="G284" t="s">
        <v>248</v>
      </c>
      <c r="H284" t="s">
        <v>825</v>
      </c>
      <c r="I284" t="s">
        <v>99</v>
      </c>
      <c r="J284" t="s">
        <v>100</v>
      </c>
      <c r="K284">
        <v>8</v>
      </c>
      <c r="L284" t="s">
        <v>101</v>
      </c>
      <c r="M284" t="s">
        <v>65</v>
      </c>
      <c r="N284" t="s">
        <v>66</v>
      </c>
      <c r="O284" t="s">
        <v>67</v>
      </c>
      <c r="P284" s="1">
        <v>38717</v>
      </c>
      <c r="Q284" t="s">
        <v>53</v>
      </c>
      <c r="R284" s="2">
        <v>5560</v>
      </c>
      <c r="S284">
        <v>3</v>
      </c>
      <c r="T284">
        <v>0</v>
      </c>
      <c r="U284" t="s">
        <v>28</v>
      </c>
    </row>
    <row r="285" spans="1:21" x14ac:dyDescent="0.25">
      <c r="A285">
        <v>367</v>
      </c>
      <c r="B285" t="s">
        <v>826</v>
      </c>
      <c r="C285" s="1">
        <v>38717</v>
      </c>
      <c r="D285" t="s">
        <v>827</v>
      </c>
      <c r="E285" t="s">
        <v>828</v>
      </c>
      <c r="F285" t="s">
        <v>247</v>
      </c>
      <c r="G285" t="s">
        <v>248</v>
      </c>
      <c r="H285" t="s">
        <v>674</v>
      </c>
      <c r="I285" t="s">
        <v>99</v>
      </c>
      <c r="J285" t="s">
        <v>100</v>
      </c>
      <c r="K285">
        <v>8</v>
      </c>
      <c r="L285" t="s">
        <v>101</v>
      </c>
      <c r="M285" t="s">
        <v>65</v>
      </c>
      <c r="N285" t="s">
        <v>66</v>
      </c>
      <c r="O285" t="s">
        <v>67</v>
      </c>
      <c r="P285" s="1">
        <v>38717</v>
      </c>
      <c r="Q285" t="s">
        <v>53</v>
      </c>
      <c r="R285" s="2">
        <v>10304</v>
      </c>
      <c r="S285">
        <v>3</v>
      </c>
      <c r="T285">
        <v>0</v>
      </c>
      <c r="U285" t="s">
        <v>28</v>
      </c>
    </row>
    <row r="286" spans="1:21" x14ac:dyDescent="0.25">
      <c r="A286">
        <v>368</v>
      </c>
      <c r="B286" t="s">
        <v>829</v>
      </c>
      <c r="C286" s="1">
        <v>38717</v>
      </c>
      <c r="D286" t="s">
        <v>830</v>
      </c>
      <c r="E286" t="s">
        <v>828</v>
      </c>
      <c r="F286" t="s">
        <v>247</v>
      </c>
      <c r="G286" t="s">
        <v>248</v>
      </c>
      <c r="H286" t="s">
        <v>831</v>
      </c>
      <c r="I286" t="s">
        <v>99</v>
      </c>
      <c r="J286" t="s">
        <v>100</v>
      </c>
      <c r="K286">
        <v>8</v>
      </c>
      <c r="L286" t="s">
        <v>101</v>
      </c>
      <c r="M286" t="s">
        <v>65</v>
      </c>
      <c r="N286" t="s">
        <v>66</v>
      </c>
      <c r="O286" t="s">
        <v>67</v>
      </c>
      <c r="P286" s="1">
        <v>38717</v>
      </c>
      <c r="Q286" t="s">
        <v>53</v>
      </c>
      <c r="R286" s="2">
        <v>5796</v>
      </c>
      <c r="S286">
        <v>3</v>
      </c>
      <c r="T286">
        <v>0</v>
      </c>
      <c r="U286" t="s">
        <v>28</v>
      </c>
    </row>
    <row r="287" spans="1:21" x14ac:dyDescent="0.25">
      <c r="A287">
        <v>369</v>
      </c>
      <c r="B287" t="s">
        <v>832</v>
      </c>
      <c r="C287" s="1">
        <v>38717</v>
      </c>
      <c r="D287" t="s">
        <v>833</v>
      </c>
      <c r="E287" t="s">
        <v>834</v>
      </c>
      <c r="F287" t="s">
        <v>247</v>
      </c>
      <c r="G287" t="s">
        <v>248</v>
      </c>
      <c r="H287" t="s">
        <v>835</v>
      </c>
      <c r="I287" t="s">
        <v>99</v>
      </c>
      <c r="J287" t="s">
        <v>100</v>
      </c>
      <c r="K287">
        <v>8</v>
      </c>
      <c r="L287" t="s">
        <v>101</v>
      </c>
      <c r="M287" t="s">
        <v>65</v>
      </c>
      <c r="N287" t="s">
        <v>66</v>
      </c>
      <c r="O287" t="s">
        <v>67</v>
      </c>
      <c r="P287" s="1">
        <v>38717</v>
      </c>
      <c r="Q287" t="s">
        <v>53</v>
      </c>
      <c r="R287" s="2">
        <v>53801.599999999999</v>
      </c>
      <c r="S287">
        <v>3</v>
      </c>
      <c r="T287">
        <v>0</v>
      </c>
      <c r="U287" t="s">
        <v>28</v>
      </c>
    </row>
    <row r="288" spans="1:21" x14ac:dyDescent="0.25">
      <c r="A288">
        <v>370</v>
      </c>
      <c r="B288" t="s">
        <v>836</v>
      </c>
      <c r="C288" s="1">
        <v>39082</v>
      </c>
      <c r="D288" t="s">
        <v>837</v>
      </c>
      <c r="E288" t="s">
        <v>670</v>
      </c>
      <c r="F288" t="s">
        <v>247</v>
      </c>
      <c r="G288" t="s">
        <v>248</v>
      </c>
      <c r="H288" t="s">
        <v>838</v>
      </c>
      <c r="I288" t="s">
        <v>99</v>
      </c>
      <c r="J288" t="s">
        <v>100</v>
      </c>
      <c r="K288">
        <v>8</v>
      </c>
      <c r="L288" t="s">
        <v>101</v>
      </c>
      <c r="M288" t="s">
        <v>65</v>
      </c>
      <c r="N288" t="s">
        <v>66</v>
      </c>
      <c r="O288" t="s">
        <v>67</v>
      </c>
      <c r="P288" s="1">
        <v>39082</v>
      </c>
      <c r="Q288" t="s">
        <v>53</v>
      </c>
      <c r="R288" s="2">
        <v>2555.46</v>
      </c>
      <c r="S288">
        <v>3</v>
      </c>
      <c r="T288">
        <v>0</v>
      </c>
      <c r="U288" t="s">
        <v>28</v>
      </c>
    </row>
    <row r="289" spans="1:21" x14ac:dyDescent="0.25">
      <c r="A289">
        <v>371</v>
      </c>
      <c r="B289" t="s">
        <v>839</v>
      </c>
      <c r="C289" s="1">
        <v>39082</v>
      </c>
      <c r="D289" t="s">
        <v>840</v>
      </c>
      <c r="E289" t="s">
        <v>841</v>
      </c>
      <c r="F289" t="s">
        <v>247</v>
      </c>
      <c r="G289" t="s">
        <v>248</v>
      </c>
      <c r="H289" t="s">
        <v>842</v>
      </c>
      <c r="I289" t="s">
        <v>99</v>
      </c>
      <c r="J289" t="s">
        <v>100</v>
      </c>
      <c r="K289">
        <v>8</v>
      </c>
      <c r="L289" t="s">
        <v>101</v>
      </c>
      <c r="M289" t="s">
        <v>65</v>
      </c>
      <c r="N289" t="s">
        <v>66</v>
      </c>
      <c r="O289" t="s">
        <v>67</v>
      </c>
      <c r="P289" s="1">
        <v>39082</v>
      </c>
      <c r="Q289" t="s">
        <v>53</v>
      </c>
      <c r="R289" s="2">
        <v>16615</v>
      </c>
      <c r="S289">
        <v>3</v>
      </c>
      <c r="T289">
        <v>0</v>
      </c>
      <c r="U289" t="s">
        <v>28</v>
      </c>
    </row>
    <row r="290" spans="1:21" x14ac:dyDescent="0.25">
      <c r="A290">
        <v>372</v>
      </c>
      <c r="B290" t="s">
        <v>843</v>
      </c>
      <c r="C290" s="1">
        <v>39082</v>
      </c>
      <c r="D290" t="s">
        <v>844</v>
      </c>
      <c r="E290" t="s">
        <v>845</v>
      </c>
      <c r="F290" t="s">
        <v>247</v>
      </c>
      <c r="G290" t="s">
        <v>248</v>
      </c>
      <c r="H290" t="s">
        <v>674</v>
      </c>
      <c r="I290" t="s">
        <v>99</v>
      </c>
      <c r="J290" t="s">
        <v>100</v>
      </c>
      <c r="K290">
        <v>8</v>
      </c>
      <c r="L290" t="s">
        <v>101</v>
      </c>
      <c r="M290" t="s">
        <v>65</v>
      </c>
      <c r="N290" t="s">
        <v>66</v>
      </c>
      <c r="O290" t="s">
        <v>67</v>
      </c>
      <c r="P290" s="1">
        <v>39082</v>
      </c>
      <c r="Q290" t="s">
        <v>53</v>
      </c>
      <c r="R290">
        <v>588.79999999999995</v>
      </c>
      <c r="S290">
        <v>3</v>
      </c>
      <c r="T290">
        <v>0</v>
      </c>
      <c r="U290" t="s">
        <v>28</v>
      </c>
    </row>
    <row r="291" spans="1:21" x14ac:dyDescent="0.25">
      <c r="A291">
        <v>373</v>
      </c>
      <c r="B291" t="s">
        <v>846</v>
      </c>
      <c r="C291" s="1">
        <v>39082</v>
      </c>
      <c r="D291" t="s">
        <v>847</v>
      </c>
      <c r="E291" t="s">
        <v>845</v>
      </c>
      <c r="F291" t="s">
        <v>247</v>
      </c>
      <c r="G291" t="s">
        <v>248</v>
      </c>
      <c r="H291" t="s">
        <v>674</v>
      </c>
      <c r="I291" t="s">
        <v>99</v>
      </c>
      <c r="J291" t="s">
        <v>100</v>
      </c>
      <c r="K291">
        <v>8</v>
      </c>
      <c r="L291" t="s">
        <v>101</v>
      </c>
      <c r="M291" t="s">
        <v>65</v>
      </c>
      <c r="N291" t="s">
        <v>66</v>
      </c>
      <c r="O291" t="s">
        <v>67</v>
      </c>
      <c r="P291" s="1">
        <v>39082</v>
      </c>
      <c r="Q291" t="s">
        <v>53</v>
      </c>
      <c r="R291">
        <v>115</v>
      </c>
      <c r="S291">
        <v>3</v>
      </c>
      <c r="T291">
        <v>0</v>
      </c>
      <c r="U291" t="s">
        <v>28</v>
      </c>
    </row>
    <row r="292" spans="1:21" x14ac:dyDescent="0.25">
      <c r="A292">
        <v>374</v>
      </c>
      <c r="B292" t="s">
        <v>848</v>
      </c>
      <c r="C292" s="1">
        <v>39082</v>
      </c>
      <c r="D292" t="s">
        <v>849</v>
      </c>
      <c r="E292" t="s">
        <v>246</v>
      </c>
      <c r="F292" t="s">
        <v>247</v>
      </c>
      <c r="G292" t="s">
        <v>248</v>
      </c>
      <c r="H292" t="s">
        <v>674</v>
      </c>
      <c r="I292" t="s">
        <v>99</v>
      </c>
      <c r="J292" t="s">
        <v>100</v>
      </c>
      <c r="K292">
        <v>8</v>
      </c>
      <c r="L292" t="s">
        <v>101</v>
      </c>
      <c r="M292" t="s">
        <v>65</v>
      </c>
      <c r="N292" t="s">
        <v>66</v>
      </c>
      <c r="O292" t="s">
        <v>67</v>
      </c>
      <c r="P292" s="1">
        <v>39082</v>
      </c>
      <c r="Q292" t="s">
        <v>53</v>
      </c>
      <c r="R292" s="2">
        <v>2058.5</v>
      </c>
      <c r="S292">
        <v>3</v>
      </c>
      <c r="T292">
        <v>0</v>
      </c>
      <c r="U292" t="s">
        <v>28</v>
      </c>
    </row>
    <row r="293" spans="1:21" x14ac:dyDescent="0.25">
      <c r="A293">
        <v>375</v>
      </c>
      <c r="B293" t="s">
        <v>850</v>
      </c>
      <c r="C293" s="1">
        <v>39082</v>
      </c>
      <c r="D293" t="s">
        <v>851</v>
      </c>
      <c r="E293" t="s">
        <v>670</v>
      </c>
      <c r="F293" t="s">
        <v>247</v>
      </c>
      <c r="G293" t="s">
        <v>248</v>
      </c>
      <c r="H293" t="s">
        <v>674</v>
      </c>
      <c r="I293" t="s">
        <v>99</v>
      </c>
      <c r="J293" t="s">
        <v>100</v>
      </c>
      <c r="K293">
        <v>8</v>
      </c>
      <c r="L293" t="s">
        <v>101</v>
      </c>
      <c r="M293" t="s">
        <v>65</v>
      </c>
      <c r="N293" t="s">
        <v>66</v>
      </c>
      <c r="O293" t="s">
        <v>67</v>
      </c>
      <c r="P293" s="1">
        <v>39082</v>
      </c>
      <c r="Q293" t="s">
        <v>53</v>
      </c>
      <c r="R293">
        <v>995.56</v>
      </c>
      <c r="S293">
        <v>3</v>
      </c>
      <c r="T293">
        <v>0</v>
      </c>
      <c r="U293" t="s">
        <v>28</v>
      </c>
    </row>
    <row r="294" spans="1:21" x14ac:dyDescent="0.25">
      <c r="A294">
        <v>376</v>
      </c>
      <c r="B294" t="s">
        <v>852</v>
      </c>
      <c r="C294" s="1">
        <v>39082</v>
      </c>
      <c r="D294" t="s">
        <v>853</v>
      </c>
      <c r="E294" t="s">
        <v>670</v>
      </c>
      <c r="F294" t="s">
        <v>247</v>
      </c>
      <c r="G294" t="s">
        <v>248</v>
      </c>
      <c r="H294" t="s">
        <v>854</v>
      </c>
      <c r="I294" t="s">
        <v>99</v>
      </c>
      <c r="J294" t="s">
        <v>100</v>
      </c>
      <c r="K294">
        <v>8</v>
      </c>
      <c r="L294" t="s">
        <v>101</v>
      </c>
      <c r="M294" t="s">
        <v>65</v>
      </c>
      <c r="N294" t="s">
        <v>66</v>
      </c>
      <c r="O294" t="s">
        <v>67</v>
      </c>
      <c r="P294" s="1">
        <v>39082</v>
      </c>
      <c r="Q294" t="s">
        <v>53</v>
      </c>
      <c r="R294" s="2">
        <v>16560</v>
      </c>
      <c r="S294">
        <v>3</v>
      </c>
      <c r="T294">
        <v>0</v>
      </c>
      <c r="U294" t="s">
        <v>28</v>
      </c>
    </row>
    <row r="295" spans="1:21" x14ac:dyDescent="0.25">
      <c r="A295">
        <v>377</v>
      </c>
      <c r="B295" t="s">
        <v>855</v>
      </c>
      <c r="C295" s="1">
        <v>39082</v>
      </c>
      <c r="D295" t="s">
        <v>856</v>
      </c>
      <c r="E295" t="s">
        <v>857</v>
      </c>
      <c r="F295" t="s">
        <v>247</v>
      </c>
      <c r="G295" t="s">
        <v>248</v>
      </c>
      <c r="H295" t="s">
        <v>858</v>
      </c>
      <c r="I295" t="s">
        <v>99</v>
      </c>
      <c r="J295" t="s">
        <v>100</v>
      </c>
      <c r="K295">
        <v>8</v>
      </c>
      <c r="L295" t="s">
        <v>101</v>
      </c>
      <c r="M295" t="s">
        <v>65</v>
      </c>
      <c r="N295" t="s">
        <v>66</v>
      </c>
      <c r="O295" t="s">
        <v>67</v>
      </c>
      <c r="P295" s="1">
        <v>39082</v>
      </c>
      <c r="Q295" t="s">
        <v>53</v>
      </c>
      <c r="R295" s="2">
        <v>11700</v>
      </c>
      <c r="S295">
        <v>3</v>
      </c>
      <c r="T295">
        <v>0</v>
      </c>
      <c r="U295" t="s">
        <v>28</v>
      </c>
    </row>
    <row r="296" spans="1:21" x14ac:dyDescent="0.25">
      <c r="A296">
        <v>378</v>
      </c>
      <c r="B296" t="s">
        <v>859</v>
      </c>
      <c r="C296" s="1">
        <v>39082</v>
      </c>
      <c r="D296" t="s">
        <v>860</v>
      </c>
      <c r="E296" t="s">
        <v>670</v>
      </c>
      <c r="F296" t="s">
        <v>247</v>
      </c>
      <c r="G296" t="s">
        <v>248</v>
      </c>
      <c r="H296" t="s">
        <v>861</v>
      </c>
      <c r="I296" t="s">
        <v>99</v>
      </c>
      <c r="J296" t="s">
        <v>100</v>
      </c>
      <c r="K296">
        <v>8</v>
      </c>
      <c r="L296" t="s">
        <v>101</v>
      </c>
      <c r="M296" t="s">
        <v>65</v>
      </c>
      <c r="N296" t="s">
        <v>66</v>
      </c>
      <c r="O296" t="s">
        <v>67</v>
      </c>
      <c r="P296" s="1">
        <v>39082</v>
      </c>
      <c r="Q296" t="s">
        <v>53</v>
      </c>
      <c r="R296" s="2">
        <v>12582.15</v>
      </c>
      <c r="S296">
        <v>3</v>
      </c>
      <c r="T296">
        <v>0</v>
      </c>
      <c r="U296" t="s">
        <v>28</v>
      </c>
    </row>
    <row r="297" spans="1:21" x14ac:dyDescent="0.25">
      <c r="A297">
        <v>379</v>
      </c>
      <c r="B297" t="s">
        <v>862</v>
      </c>
      <c r="C297" s="1">
        <v>39082</v>
      </c>
      <c r="D297" t="s">
        <v>863</v>
      </c>
      <c r="E297" t="s">
        <v>864</v>
      </c>
      <c r="F297" t="s">
        <v>247</v>
      </c>
      <c r="G297" t="s">
        <v>248</v>
      </c>
      <c r="H297" t="s">
        <v>865</v>
      </c>
      <c r="I297" t="s">
        <v>99</v>
      </c>
      <c r="J297" t="s">
        <v>100</v>
      </c>
      <c r="K297">
        <v>8</v>
      </c>
      <c r="L297" t="s">
        <v>101</v>
      </c>
      <c r="M297" t="s">
        <v>65</v>
      </c>
      <c r="N297" t="s">
        <v>66</v>
      </c>
      <c r="O297" t="s">
        <v>67</v>
      </c>
      <c r="P297" s="1">
        <v>39082</v>
      </c>
      <c r="Q297" t="s">
        <v>53</v>
      </c>
      <c r="R297">
        <v>149.99</v>
      </c>
      <c r="S297">
        <v>3</v>
      </c>
      <c r="T297">
        <v>0</v>
      </c>
      <c r="U297" t="s">
        <v>28</v>
      </c>
    </row>
    <row r="298" spans="1:21" x14ac:dyDescent="0.25">
      <c r="A298">
        <v>380</v>
      </c>
      <c r="B298" t="s">
        <v>866</v>
      </c>
      <c r="C298" s="1">
        <v>39082</v>
      </c>
      <c r="D298" t="s">
        <v>867</v>
      </c>
      <c r="E298" t="s">
        <v>864</v>
      </c>
      <c r="F298" t="s">
        <v>247</v>
      </c>
      <c r="G298" t="s">
        <v>248</v>
      </c>
      <c r="H298" t="s">
        <v>868</v>
      </c>
      <c r="I298" t="s">
        <v>99</v>
      </c>
      <c r="J298" t="s">
        <v>100</v>
      </c>
      <c r="K298">
        <v>8</v>
      </c>
      <c r="L298" t="s">
        <v>101</v>
      </c>
      <c r="M298" t="s">
        <v>65</v>
      </c>
      <c r="N298" t="s">
        <v>66</v>
      </c>
      <c r="O298" t="s">
        <v>67</v>
      </c>
      <c r="P298" s="1">
        <v>39082</v>
      </c>
      <c r="Q298" t="s">
        <v>53</v>
      </c>
      <c r="R298">
        <v>149.99</v>
      </c>
      <c r="S298">
        <v>3</v>
      </c>
      <c r="T298">
        <v>0</v>
      </c>
      <c r="U298" t="s">
        <v>28</v>
      </c>
    </row>
    <row r="299" spans="1:21" x14ac:dyDescent="0.25">
      <c r="A299">
        <v>381</v>
      </c>
      <c r="B299" t="s">
        <v>869</v>
      </c>
      <c r="C299" s="1">
        <v>39082</v>
      </c>
      <c r="D299" t="s">
        <v>870</v>
      </c>
      <c r="E299" t="s">
        <v>246</v>
      </c>
      <c r="F299" t="s">
        <v>247</v>
      </c>
      <c r="G299" t="s">
        <v>248</v>
      </c>
      <c r="H299" t="s">
        <v>871</v>
      </c>
      <c r="I299" t="s">
        <v>99</v>
      </c>
      <c r="J299" t="s">
        <v>100</v>
      </c>
      <c r="K299">
        <v>8</v>
      </c>
      <c r="L299" t="s">
        <v>101</v>
      </c>
      <c r="M299" t="s">
        <v>65</v>
      </c>
      <c r="N299" t="s">
        <v>66</v>
      </c>
      <c r="O299" t="s">
        <v>67</v>
      </c>
      <c r="P299" s="1">
        <v>39082</v>
      </c>
      <c r="Q299" t="s">
        <v>53</v>
      </c>
      <c r="R299">
        <v>912.65</v>
      </c>
      <c r="S299">
        <v>3</v>
      </c>
      <c r="T299">
        <v>0</v>
      </c>
      <c r="U299" t="s">
        <v>28</v>
      </c>
    </row>
    <row r="300" spans="1:21" x14ac:dyDescent="0.25">
      <c r="A300">
        <v>382</v>
      </c>
      <c r="B300" t="s">
        <v>872</v>
      </c>
      <c r="C300" s="1">
        <v>39082</v>
      </c>
      <c r="D300" t="s">
        <v>873</v>
      </c>
      <c r="E300" t="s">
        <v>670</v>
      </c>
      <c r="F300" t="s">
        <v>247</v>
      </c>
      <c r="G300" t="s">
        <v>248</v>
      </c>
      <c r="H300" t="s">
        <v>674</v>
      </c>
      <c r="I300" t="s">
        <v>99</v>
      </c>
      <c r="J300" t="s">
        <v>100</v>
      </c>
      <c r="K300">
        <v>8</v>
      </c>
      <c r="L300" t="s">
        <v>101</v>
      </c>
      <c r="M300" t="s">
        <v>65</v>
      </c>
      <c r="N300" t="s">
        <v>66</v>
      </c>
      <c r="O300" t="s">
        <v>67</v>
      </c>
      <c r="P300" s="1">
        <v>39082</v>
      </c>
      <c r="Q300" t="s">
        <v>53</v>
      </c>
      <c r="R300" s="2">
        <v>4522.37</v>
      </c>
      <c r="S300">
        <v>3</v>
      </c>
      <c r="T300">
        <v>0</v>
      </c>
      <c r="U300" t="s">
        <v>28</v>
      </c>
    </row>
    <row r="301" spans="1:21" x14ac:dyDescent="0.25">
      <c r="A301">
        <v>383</v>
      </c>
      <c r="B301" t="s">
        <v>874</v>
      </c>
      <c r="C301" s="1">
        <v>39082</v>
      </c>
      <c r="D301" t="s">
        <v>875</v>
      </c>
      <c r="E301" t="s">
        <v>864</v>
      </c>
      <c r="F301" t="s">
        <v>247</v>
      </c>
      <c r="G301" t="s">
        <v>248</v>
      </c>
      <c r="H301" t="s">
        <v>876</v>
      </c>
      <c r="I301" t="s">
        <v>99</v>
      </c>
      <c r="J301" t="s">
        <v>100</v>
      </c>
      <c r="K301">
        <v>8</v>
      </c>
      <c r="L301" t="s">
        <v>101</v>
      </c>
      <c r="M301" t="s">
        <v>65</v>
      </c>
      <c r="N301" t="s">
        <v>66</v>
      </c>
      <c r="O301" t="s">
        <v>67</v>
      </c>
      <c r="P301" s="1">
        <v>39082</v>
      </c>
      <c r="Q301" t="s">
        <v>53</v>
      </c>
      <c r="R301">
        <v>299.99</v>
      </c>
      <c r="S301">
        <v>3</v>
      </c>
      <c r="T301">
        <v>0</v>
      </c>
      <c r="U301" t="s">
        <v>28</v>
      </c>
    </row>
    <row r="302" spans="1:21" x14ac:dyDescent="0.25">
      <c r="A302">
        <v>384</v>
      </c>
      <c r="B302" t="s">
        <v>877</v>
      </c>
      <c r="C302" s="1">
        <v>39082</v>
      </c>
      <c r="D302" t="s">
        <v>878</v>
      </c>
      <c r="E302" t="s">
        <v>864</v>
      </c>
      <c r="F302" t="s">
        <v>247</v>
      </c>
      <c r="G302" t="s">
        <v>248</v>
      </c>
      <c r="H302" t="s">
        <v>879</v>
      </c>
      <c r="I302" t="s">
        <v>99</v>
      </c>
      <c r="J302" t="s">
        <v>100</v>
      </c>
      <c r="K302">
        <v>8</v>
      </c>
      <c r="L302" t="s">
        <v>101</v>
      </c>
      <c r="M302" t="s">
        <v>65</v>
      </c>
      <c r="N302" t="s">
        <v>66</v>
      </c>
      <c r="O302" t="s">
        <v>67</v>
      </c>
      <c r="P302" s="1">
        <v>39082</v>
      </c>
      <c r="Q302" t="s">
        <v>53</v>
      </c>
      <c r="R302">
        <v>299.99</v>
      </c>
      <c r="S302">
        <v>3</v>
      </c>
      <c r="T302">
        <v>0</v>
      </c>
      <c r="U302" t="s">
        <v>28</v>
      </c>
    </row>
    <row r="303" spans="1:21" x14ac:dyDescent="0.25">
      <c r="A303">
        <v>385</v>
      </c>
      <c r="B303" t="s">
        <v>880</v>
      </c>
      <c r="C303" s="1">
        <v>39082</v>
      </c>
      <c r="D303" t="s">
        <v>881</v>
      </c>
      <c r="E303" t="s">
        <v>822</v>
      </c>
      <c r="F303" t="s">
        <v>247</v>
      </c>
      <c r="G303" t="s">
        <v>248</v>
      </c>
      <c r="H303" t="s">
        <v>882</v>
      </c>
      <c r="I303" t="s">
        <v>99</v>
      </c>
      <c r="J303" t="s">
        <v>100</v>
      </c>
      <c r="K303">
        <v>8</v>
      </c>
      <c r="L303" t="s">
        <v>101</v>
      </c>
      <c r="M303" t="s">
        <v>65</v>
      </c>
      <c r="N303" t="s">
        <v>66</v>
      </c>
      <c r="O303" t="s">
        <v>67</v>
      </c>
      <c r="P303" s="1">
        <v>39082</v>
      </c>
      <c r="Q303" t="s">
        <v>53</v>
      </c>
      <c r="R303" s="2">
        <v>12465.68</v>
      </c>
      <c r="S303">
        <v>3</v>
      </c>
      <c r="T303">
        <v>0</v>
      </c>
      <c r="U303" t="s">
        <v>28</v>
      </c>
    </row>
    <row r="304" spans="1:21" x14ac:dyDescent="0.25">
      <c r="A304">
        <v>386</v>
      </c>
      <c r="B304" t="s">
        <v>883</v>
      </c>
      <c r="C304" s="1">
        <v>39082</v>
      </c>
      <c r="D304" t="s">
        <v>884</v>
      </c>
      <c r="E304" t="s">
        <v>822</v>
      </c>
      <c r="F304" t="s">
        <v>247</v>
      </c>
      <c r="G304" t="s">
        <v>248</v>
      </c>
      <c r="H304" t="s">
        <v>885</v>
      </c>
      <c r="I304" t="s">
        <v>99</v>
      </c>
      <c r="J304" t="s">
        <v>100</v>
      </c>
      <c r="K304">
        <v>8</v>
      </c>
      <c r="L304" t="s">
        <v>101</v>
      </c>
      <c r="M304" t="s">
        <v>65</v>
      </c>
      <c r="N304" t="s">
        <v>66</v>
      </c>
      <c r="O304" t="s">
        <v>67</v>
      </c>
      <c r="P304" s="1">
        <v>39082</v>
      </c>
      <c r="Q304" t="s">
        <v>53</v>
      </c>
      <c r="R304" s="2">
        <v>12465.68</v>
      </c>
      <c r="S304">
        <v>3</v>
      </c>
      <c r="T304">
        <v>0</v>
      </c>
      <c r="U304" t="s">
        <v>28</v>
      </c>
    </row>
    <row r="305" spans="1:21" x14ac:dyDescent="0.25">
      <c r="A305">
        <v>387</v>
      </c>
      <c r="B305" t="s">
        <v>886</v>
      </c>
      <c r="C305" s="1">
        <v>39082</v>
      </c>
      <c r="D305" t="s">
        <v>884</v>
      </c>
      <c r="E305" t="s">
        <v>822</v>
      </c>
      <c r="F305" t="s">
        <v>247</v>
      </c>
      <c r="G305" t="s">
        <v>248</v>
      </c>
      <c r="H305" t="s">
        <v>887</v>
      </c>
      <c r="I305" t="s">
        <v>99</v>
      </c>
      <c r="J305" t="s">
        <v>100</v>
      </c>
      <c r="K305">
        <v>8</v>
      </c>
      <c r="L305" t="s">
        <v>101</v>
      </c>
      <c r="M305" t="s">
        <v>65</v>
      </c>
      <c r="N305" t="s">
        <v>66</v>
      </c>
      <c r="O305" t="s">
        <v>67</v>
      </c>
      <c r="P305" s="1">
        <v>39082</v>
      </c>
      <c r="Q305" t="s">
        <v>53</v>
      </c>
      <c r="R305" s="2">
        <v>12465.68</v>
      </c>
      <c r="S305">
        <v>3</v>
      </c>
      <c r="T305">
        <v>0</v>
      </c>
      <c r="U305" t="s">
        <v>28</v>
      </c>
    </row>
    <row r="306" spans="1:21" x14ac:dyDescent="0.25">
      <c r="A306">
        <v>388</v>
      </c>
      <c r="B306" t="s">
        <v>888</v>
      </c>
      <c r="C306" s="1">
        <v>39082</v>
      </c>
      <c r="D306" t="s">
        <v>884</v>
      </c>
      <c r="E306" t="s">
        <v>822</v>
      </c>
      <c r="F306" t="s">
        <v>247</v>
      </c>
      <c r="G306" t="s">
        <v>248</v>
      </c>
      <c r="H306" t="s">
        <v>889</v>
      </c>
      <c r="I306" t="s">
        <v>99</v>
      </c>
      <c r="J306" t="s">
        <v>100</v>
      </c>
      <c r="K306">
        <v>8</v>
      </c>
      <c r="L306" t="s">
        <v>101</v>
      </c>
      <c r="M306" t="s">
        <v>65</v>
      </c>
      <c r="N306" t="s">
        <v>66</v>
      </c>
      <c r="O306" t="s">
        <v>67</v>
      </c>
      <c r="P306" s="1">
        <v>39082</v>
      </c>
      <c r="Q306" t="s">
        <v>53</v>
      </c>
      <c r="R306" s="2">
        <v>12465.68</v>
      </c>
      <c r="S306">
        <v>3</v>
      </c>
      <c r="T306">
        <v>0</v>
      </c>
      <c r="U306" t="s">
        <v>28</v>
      </c>
    </row>
    <row r="307" spans="1:21" x14ac:dyDescent="0.25">
      <c r="A307">
        <v>389</v>
      </c>
      <c r="B307" t="s">
        <v>890</v>
      </c>
      <c r="C307" s="1">
        <v>39082</v>
      </c>
      <c r="D307" t="s">
        <v>884</v>
      </c>
      <c r="E307" t="s">
        <v>822</v>
      </c>
      <c r="F307" t="s">
        <v>247</v>
      </c>
      <c r="G307" t="s">
        <v>248</v>
      </c>
      <c r="H307" t="s">
        <v>891</v>
      </c>
      <c r="I307" t="s">
        <v>99</v>
      </c>
      <c r="J307" t="s">
        <v>100</v>
      </c>
      <c r="K307">
        <v>8</v>
      </c>
      <c r="L307" t="s">
        <v>101</v>
      </c>
      <c r="M307" t="s">
        <v>65</v>
      </c>
      <c r="N307" t="s">
        <v>66</v>
      </c>
      <c r="O307" t="s">
        <v>67</v>
      </c>
      <c r="P307" s="1">
        <v>39082</v>
      </c>
      <c r="Q307" t="s">
        <v>53</v>
      </c>
      <c r="R307" s="2">
        <v>12465.68</v>
      </c>
      <c r="S307">
        <v>3</v>
      </c>
      <c r="T307">
        <v>0</v>
      </c>
      <c r="U307" t="s">
        <v>28</v>
      </c>
    </row>
    <row r="308" spans="1:21" x14ac:dyDescent="0.25">
      <c r="A308">
        <v>390</v>
      </c>
      <c r="B308" t="s">
        <v>892</v>
      </c>
      <c r="C308" s="1">
        <v>39082</v>
      </c>
      <c r="D308" t="s">
        <v>884</v>
      </c>
      <c r="E308" t="s">
        <v>822</v>
      </c>
      <c r="F308" t="s">
        <v>247</v>
      </c>
      <c r="G308" t="s">
        <v>248</v>
      </c>
      <c r="H308" t="s">
        <v>893</v>
      </c>
      <c r="I308" t="s">
        <v>99</v>
      </c>
      <c r="J308" t="s">
        <v>100</v>
      </c>
      <c r="K308">
        <v>8</v>
      </c>
      <c r="L308" t="s">
        <v>101</v>
      </c>
      <c r="M308" t="s">
        <v>65</v>
      </c>
      <c r="N308" t="s">
        <v>66</v>
      </c>
      <c r="O308" t="s">
        <v>67</v>
      </c>
      <c r="P308" s="1">
        <v>39082</v>
      </c>
      <c r="Q308" t="s">
        <v>53</v>
      </c>
      <c r="R308" s="2">
        <v>12465.68</v>
      </c>
      <c r="S308">
        <v>3</v>
      </c>
      <c r="T308">
        <v>0</v>
      </c>
      <c r="U308" t="s">
        <v>28</v>
      </c>
    </row>
    <row r="309" spans="1:21" x14ac:dyDescent="0.25">
      <c r="A309">
        <v>391</v>
      </c>
      <c r="B309" t="s">
        <v>894</v>
      </c>
      <c r="C309" s="1">
        <v>39082</v>
      </c>
      <c r="D309" t="s">
        <v>884</v>
      </c>
      <c r="E309" t="s">
        <v>822</v>
      </c>
      <c r="F309" t="s">
        <v>247</v>
      </c>
      <c r="G309" t="s">
        <v>248</v>
      </c>
      <c r="H309" t="s">
        <v>895</v>
      </c>
      <c r="I309" t="s">
        <v>99</v>
      </c>
      <c r="J309" t="s">
        <v>100</v>
      </c>
      <c r="K309">
        <v>8</v>
      </c>
      <c r="L309" t="s">
        <v>101</v>
      </c>
      <c r="M309" t="s">
        <v>65</v>
      </c>
      <c r="N309" t="s">
        <v>66</v>
      </c>
      <c r="O309" t="s">
        <v>67</v>
      </c>
      <c r="P309" s="1">
        <v>39082</v>
      </c>
      <c r="Q309" t="s">
        <v>53</v>
      </c>
      <c r="R309" s="2">
        <v>12465.68</v>
      </c>
      <c r="S309">
        <v>3</v>
      </c>
      <c r="T309">
        <v>0</v>
      </c>
      <c r="U309" t="s">
        <v>28</v>
      </c>
    </row>
    <row r="310" spans="1:21" x14ac:dyDescent="0.25">
      <c r="A310">
        <v>392</v>
      </c>
      <c r="B310" t="s">
        <v>896</v>
      </c>
      <c r="C310" s="1">
        <v>39082</v>
      </c>
      <c r="D310" t="s">
        <v>884</v>
      </c>
      <c r="E310" t="s">
        <v>822</v>
      </c>
      <c r="F310" t="s">
        <v>247</v>
      </c>
      <c r="G310" t="s">
        <v>248</v>
      </c>
      <c r="H310" t="s">
        <v>897</v>
      </c>
      <c r="I310" t="s">
        <v>99</v>
      </c>
      <c r="J310" t="s">
        <v>100</v>
      </c>
      <c r="K310">
        <v>8</v>
      </c>
      <c r="L310" t="s">
        <v>101</v>
      </c>
      <c r="M310" t="s">
        <v>65</v>
      </c>
      <c r="N310" t="s">
        <v>66</v>
      </c>
      <c r="O310" t="s">
        <v>67</v>
      </c>
      <c r="P310" s="1">
        <v>39082</v>
      </c>
      <c r="Q310" t="s">
        <v>53</v>
      </c>
      <c r="R310" s="2">
        <v>12465.68</v>
      </c>
      <c r="S310">
        <v>3</v>
      </c>
      <c r="T310">
        <v>0</v>
      </c>
      <c r="U310" t="s">
        <v>28</v>
      </c>
    </row>
    <row r="311" spans="1:21" x14ac:dyDescent="0.25">
      <c r="A311">
        <v>393</v>
      </c>
      <c r="B311" t="s">
        <v>898</v>
      </c>
      <c r="C311" s="1">
        <v>39082</v>
      </c>
      <c r="D311" t="s">
        <v>884</v>
      </c>
      <c r="E311" t="s">
        <v>822</v>
      </c>
      <c r="F311" t="s">
        <v>247</v>
      </c>
      <c r="G311" t="s">
        <v>248</v>
      </c>
      <c r="H311" t="s">
        <v>899</v>
      </c>
      <c r="I311" t="s">
        <v>99</v>
      </c>
      <c r="J311" t="s">
        <v>100</v>
      </c>
      <c r="K311">
        <v>8</v>
      </c>
      <c r="L311" t="s">
        <v>101</v>
      </c>
      <c r="M311" t="s">
        <v>65</v>
      </c>
      <c r="N311" t="s">
        <v>66</v>
      </c>
      <c r="O311" t="s">
        <v>67</v>
      </c>
      <c r="P311" s="1">
        <v>39082</v>
      </c>
      <c r="Q311" t="s">
        <v>53</v>
      </c>
      <c r="R311" s="2">
        <v>12465.68</v>
      </c>
      <c r="S311">
        <v>3</v>
      </c>
      <c r="T311">
        <v>0</v>
      </c>
      <c r="U311" t="s">
        <v>28</v>
      </c>
    </row>
    <row r="312" spans="1:21" x14ac:dyDescent="0.25">
      <c r="A312">
        <v>394</v>
      </c>
      <c r="B312" t="s">
        <v>900</v>
      </c>
      <c r="C312" s="1">
        <v>39082</v>
      </c>
      <c r="D312" t="s">
        <v>884</v>
      </c>
      <c r="E312" t="s">
        <v>822</v>
      </c>
      <c r="F312" t="s">
        <v>247</v>
      </c>
      <c r="G312" t="s">
        <v>248</v>
      </c>
      <c r="H312" t="s">
        <v>901</v>
      </c>
      <c r="I312" t="s">
        <v>99</v>
      </c>
      <c r="J312" t="s">
        <v>100</v>
      </c>
      <c r="K312">
        <v>8</v>
      </c>
      <c r="L312" t="s">
        <v>101</v>
      </c>
      <c r="M312" t="s">
        <v>65</v>
      </c>
      <c r="N312" t="s">
        <v>66</v>
      </c>
      <c r="O312" t="s">
        <v>67</v>
      </c>
      <c r="P312" s="1">
        <v>39082</v>
      </c>
      <c r="Q312" t="s">
        <v>53</v>
      </c>
      <c r="R312" s="2">
        <v>12465.68</v>
      </c>
      <c r="S312">
        <v>3</v>
      </c>
      <c r="T312">
        <v>0</v>
      </c>
      <c r="U312" t="s">
        <v>28</v>
      </c>
    </row>
    <row r="313" spans="1:21" x14ac:dyDescent="0.25">
      <c r="A313">
        <v>395</v>
      </c>
      <c r="B313" t="s">
        <v>902</v>
      </c>
      <c r="C313" s="1">
        <v>39082</v>
      </c>
      <c r="D313" t="s">
        <v>884</v>
      </c>
      <c r="E313" t="s">
        <v>822</v>
      </c>
      <c r="F313" t="s">
        <v>247</v>
      </c>
      <c r="G313" t="s">
        <v>248</v>
      </c>
      <c r="H313" t="s">
        <v>903</v>
      </c>
      <c r="I313" t="s">
        <v>99</v>
      </c>
      <c r="J313" t="s">
        <v>100</v>
      </c>
      <c r="K313">
        <v>8</v>
      </c>
      <c r="L313" t="s">
        <v>101</v>
      </c>
      <c r="M313" t="s">
        <v>65</v>
      </c>
      <c r="N313" t="s">
        <v>66</v>
      </c>
      <c r="O313" t="s">
        <v>67</v>
      </c>
      <c r="P313" s="1">
        <v>39082</v>
      </c>
      <c r="Q313" t="s">
        <v>53</v>
      </c>
      <c r="R313" s="2">
        <v>12465.68</v>
      </c>
      <c r="S313">
        <v>3</v>
      </c>
      <c r="T313">
        <v>0</v>
      </c>
      <c r="U313" t="s">
        <v>28</v>
      </c>
    </row>
    <row r="314" spans="1:21" x14ac:dyDescent="0.25">
      <c r="A314">
        <v>396</v>
      </c>
      <c r="B314" t="s">
        <v>904</v>
      </c>
      <c r="C314" s="1">
        <v>39082</v>
      </c>
      <c r="D314" t="s">
        <v>884</v>
      </c>
      <c r="E314" t="s">
        <v>822</v>
      </c>
      <c r="F314" t="s">
        <v>247</v>
      </c>
      <c r="G314" t="s">
        <v>248</v>
      </c>
      <c r="H314" t="s">
        <v>905</v>
      </c>
      <c r="I314" t="s">
        <v>99</v>
      </c>
      <c r="J314" t="s">
        <v>100</v>
      </c>
      <c r="K314">
        <v>8</v>
      </c>
      <c r="L314" t="s">
        <v>101</v>
      </c>
      <c r="M314" t="s">
        <v>65</v>
      </c>
      <c r="N314" t="s">
        <v>66</v>
      </c>
      <c r="O314" t="s">
        <v>67</v>
      </c>
      <c r="P314" s="1">
        <v>39082</v>
      </c>
      <c r="Q314" t="s">
        <v>53</v>
      </c>
      <c r="R314" s="2">
        <v>12465.68</v>
      </c>
      <c r="S314">
        <v>3</v>
      </c>
      <c r="T314">
        <v>0</v>
      </c>
      <c r="U314" t="s">
        <v>28</v>
      </c>
    </row>
    <row r="315" spans="1:21" x14ac:dyDescent="0.25">
      <c r="A315">
        <v>397</v>
      </c>
      <c r="B315" t="s">
        <v>906</v>
      </c>
      <c r="C315" s="1">
        <v>39082</v>
      </c>
      <c r="D315" t="s">
        <v>884</v>
      </c>
      <c r="E315" t="s">
        <v>822</v>
      </c>
      <c r="F315" t="s">
        <v>247</v>
      </c>
      <c r="G315" t="s">
        <v>248</v>
      </c>
      <c r="H315" t="s">
        <v>907</v>
      </c>
      <c r="I315" t="s">
        <v>99</v>
      </c>
      <c r="J315" t="s">
        <v>100</v>
      </c>
      <c r="K315">
        <v>8</v>
      </c>
      <c r="L315" t="s">
        <v>101</v>
      </c>
      <c r="M315" t="s">
        <v>65</v>
      </c>
      <c r="N315" t="s">
        <v>66</v>
      </c>
      <c r="O315" t="s">
        <v>67</v>
      </c>
      <c r="P315" s="1">
        <v>39082</v>
      </c>
      <c r="Q315" t="s">
        <v>53</v>
      </c>
      <c r="R315" s="2">
        <v>12465.68</v>
      </c>
      <c r="S315">
        <v>3</v>
      </c>
      <c r="T315">
        <v>0</v>
      </c>
      <c r="U315" t="s">
        <v>28</v>
      </c>
    </row>
    <row r="316" spans="1:21" x14ac:dyDescent="0.25">
      <c r="A316">
        <v>398</v>
      </c>
      <c r="B316" t="s">
        <v>908</v>
      </c>
      <c r="C316" s="1">
        <v>39082</v>
      </c>
      <c r="D316" t="s">
        <v>884</v>
      </c>
      <c r="E316" t="s">
        <v>822</v>
      </c>
      <c r="F316" t="s">
        <v>247</v>
      </c>
      <c r="G316" t="s">
        <v>248</v>
      </c>
      <c r="H316" t="s">
        <v>909</v>
      </c>
      <c r="I316" t="s">
        <v>99</v>
      </c>
      <c r="J316" t="s">
        <v>100</v>
      </c>
      <c r="K316">
        <v>8</v>
      </c>
      <c r="L316" t="s">
        <v>101</v>
      </c>
      <c r="M316" t="s">
        <v>65</v>
      </c>
      <c r="N316" t="s">
        <v>66</v>
      </c>
      <c r="O316" t="s">
        <v>67</v>
      </c>
      <c r="P316" s="1">
        <v>39082</v>
      </c>
      <c r="Q316" t="s">
        <v>53</v>
      </c>
      <c r="R316" s="2">
        <v>12465.68</v>
      </c>
      <c r="S316">
        <v>3</v>
      </c>
      <c r="T316">
        <v>0</v>
      </c>
      <c r="U316" t="s">
        <v>28</v>
      </c>
    </row>
    <row r="317" spans="1:21" x14ac:dyDescent="0.25">
      <c r="A317">
        <v>399</v>
      </c>
      <c r="B317" t="s">
        <v>910</v>
      </c>
      <c r="C317" s="1">
        <v>39082</v>
      </c>
      <c r="D317" t="s">
        <v>911</v>
      </c>
      <c r="E317" t="s">
        <v>670</v>
      </c>
      <c r="F317" t="s">
        <v>247</v>
      </c>
      <c r="G317" t="s">
        <v>248</v>
      </c>
      <c r="H317" t="s">
        <v>895</v>
      </c>
      <c r="I317" t="s">
        <v>99</v>
      </c>
      <c r="J317" t="s">
        <v>100</v>
      </c>
      <c r="K317">
        <v>8</v>
      </c>
      <c r="L317" t="s">
        <v>101</v>
      </c>
      <c r="M317" t="s">
        <v>65</v>
      </c>
      <c r="N317" t="s">
        <v>66</v>
      </c>
      <c r="O317" t="s">
        <v>67</v>
      </c>
      <c r="P317" s="1">
        <v>39082</v>
      </c>
      <c r="Q317" t="s">
        <v>53</v>
      </c>
      <c r="R317" s="2">
        <v>4440.1499999999996</v>
      </c>
      <c r="S317">
        <v>3</v>
      </c>
      <c r="T317">
        <v>0</v>
      </c>
      <c r="U317" t="s">
        <v>28</v>
      </c>
    </row>
    <row r="318" spans="1:21" x14ac:dyDescent="0.25">
      <c r="A318">
        <v>400</v>
      </c>
      <c r="B318" t="s">
        <v>912</v>
      </c>
      <c r="C318" s="1">
        <v>39082</v>
      </c>
      <c r="D318" t="s">
        <v>913</v>
      </c>
      <c r="E318" t="s">
        <v>670</v>
      </c>
      <c r="F318" t="s">
        <v>247</v>
      </c>
      <c r="G318" t="s">
        <v>248</v>
      </c>
      <c r="H318" t="s">
        <v>914</v>
      </c>
      <c r="I318" t="s">
        <v>99</v>
      </c>
      <c r="J318" t="s">
        <v>100</v>
      </c>
      <c r="K318">
        <v>8</v>
      </c>
      <c r="L318" t="s">
        <v>101</v>
      </c>
      <c r="M318" t="s">
        <v>65</v>
      </c>
      <c r="N318" t="s">
        <v>66</v>
      </c>
      <c r="O318" t="s">
        <v>67</v>
      </c>
      <c r="P318" s="1">
        <v>39082</v>
      </c>
      <c r="Q318" t="s">
        <v>53</v>
      </c>
      <c r="R318" s="2">
        <v>4440.1499999999996</v>
      </c>
      <c r="S318">
        <v>3</v>
      </c>
      <c r="T318">
        <v>0</v>
      </c>
      <c r="U318" t="s">
        <v>28</v>
      </c>
    </row>
    <row r="319" spans="1:21" x14ac:dyDescent="0.25">
      <c r="A319">
        <v>401</v>
      </c>
      <c r="B319" t="s">
        <v>915</v>
      </c>
      <c r="C319" s="1">
        <v>39082</v>
      </c>
      <c r="D319" t="s">
        <v>916</v>
      </c>
      <c r="E319" t="s">
        <v>670</v>
      </c>
      <c r="F319" t="s">
        <v>247</v>
      </c>
      <c r="G319" t="s">
        <v>248</v>
      </c>
      <c r="H319" t="s">
        <v>917</v>
      </c>
      <c r="I319" t="s">
        <v>99</v>
      </c>
      <c r="J319" t="s">
        <v>100</v>
      </c>
      <c r="K319">
        <v>8</v>
      </c>
      <c r="L319" t="s">
        <v>101</v>
      </c>
      <c r="M319" t="s">
        <v>65</v>
      </c>
      <c r="N319" t="s">
        <v>66</v>
      </c>
      <c r="O319" t="s">
        <v>67</v>
      </c>
      <c r="P319" s="1">
        <v>39082</v>
      </c>
      <c r="Q319" t="s">
        <v>53</v>
      </c>
      <c r="R319" s="2">
        <v>4440.1499999999996</v>
      </c>
      <c r="S319">
        <v>3</v>
      </c>
      <c r="T319">
        <v>0</v>
      </c>
      <c r="U319" t="s">
        <v>28</v>
      </c>
    </row>
    <row r="320" spans="1:21" x14ac:dyDescent="0.25">
      <c r="A320">
        <v>402</v>
      </c>
      <c r="B320" t="s">
        <v>918</v>
      </c>
      <c r="C320" s="1">
        <v>39082</v>
      </c>
      <c r="D320" t="s">
        <v>919</v>
      </c>
      <c r="E320" t="s">
        <v>920</v>
      </c>
      <c r="F320" t="s">
        <v>247</v>
      </c>
      <c r="G320" t="s">
        <v>248</v>
      </c>
      <c r="H320" t="s">
        <v>897</v>
      </c>
      <c r="I320" t="s">
        <v>99</v>
      </c>
      <c r="J320" t="s">
        <v>100</v>
      </c>
      <c r="K320">
        <v>8</v>
      </c>
      <c r="L320" t="s">
        <v>101</v>
      </c>
      <c r="M320" t="s">
        <v>65</v>
      </c>
      <c r="N320" t="s">
        <v>66</v>
      </c>
      <c r="O320" t="s">
        <v>67</v>
      </c>
      <c r="P320" s="1">
        <v>39082</v>
      </c>
      <c r="Q320" t="s">
        <v>53</v>
      </c>
      <c r="R320" s="2">
        <v>11155</v>
      </c>
      <c r="S320">
        <v>3</v>
      </c>
      <c r="T320">
        <v>0</v>
      </c>
      <c r="U320" t="s">
        <v>28</v>
      </c>
    </row>
    <row r="321" spans="1:21" x14ac:dyDescent="0.25">
      <c r="A321">
        <v>403</v>
      </c>
      <c r="B321" t="s">
        <v>921</v>
      </c>
      <c r="C321" s="1">
        <v>39082</v>
      </c>
      <c r="D321" t="s">
        <v>922</v>
      </c>
      <c r="E321" t="s">
        <v>920</v>
      </c>
      <c r="F321" t="s">
        <v>247</v>
      </c>
      <c r="G321" t="s">
        <v>248</v>
      </c>
      <c r="H321" t="s">
        <v>923</v>
      </c>
      <c r="I321" t="s">
        <v>99</v>
      </c>
      <c r="J321" t="s">
        <v>100</v>
      </c>
      <c r="K321">
        <v>8</v>
      </c>
      <c r="L321" t="s">
        <v>101</v>
      </c>
      <c r="M321" t="s">
        <v>65</v>
      </c>
      <c r="N321" t="s">
        <v>66</v>
      </c>
      <c r="O321" t="s">
        <v>67</v>
      </c>
      <c r="P321" s="1">
        <v>39082</v>
      </c>
      <c r="Q321" t="s">
        <v>53</v>
      </c>
      <c r="R321" s="2">
        <v>11155</v>
      </c>
      <c r="S321">
        <v>3</v>
      </c>
      <c r="T321">
        <v>0</v>
      </c>
      <c r="U321" t="s">
        <v>28</v>
      </c>
    </row>
    <row r="322" spans="1:21" x14ac:dyDescent="0.25">
      <c r="A322">
        <v>404</v>
      </c>
      <c r="B322" t="s">
        <v>924</v>
      </c>
      <c r="C322" s="1">
        <v>39082</v>
      </c>
      <c r="D322" t="s">
        <v>925</v>
      </c>
      <c r="E322" t="s">
        <v>920</v>
      </c>
      <c r="F322" t="s">
        <v>247</v>
      </c>
      <c r="G322" t="s">
        <v>248</v>
      </c>
      <c r="H322" t="s">
        <v>926</v>
      </c>
      <c r="I322" t="s">
        <v>99</v>
      </c>
      <c r="J322" t="s">
        <v>100</v>
      </c>
      <c r="K322">
        <v>8</v>
      </c>
      <c r="L322" t="s">
        <v>101</v>
      </c>
      <c r="M322" t="s">
        <v>65</v>
      </c>
      <c r="N322" t="s">
        <v>66</v>
      </c>
      <c r="O322" t="s">
        <v>67</v>
      </c>
      <c r="P322" s="1">
        <v>39082</v>
      </c>
      <c r="Q322" t="s">
        <v>53</v>
      </c>
      <c r="R322" s="2">
        <v>11155</v>
      </c>
      <c r="S322">
        <v>3</v>
      </c>
      <c r="T322">
        <v>0</v>
      </c>
      <c r="U322" t="s">
        <v>28</v>
      </c>
    </row>
    <row r="323" spans="1:21" x14ac:dyDescent="0.25">
      <c r="A323">
        <v>405</v>
      </c>
      <c r="B323" t="s">
        <v>927</v>
      </c>
      <c r="C323" s="1">
        <v>39082</v>
      </c>
      <c r="D323" t="s">
        <v>928</v>
      </c>
      <c r="E323" t="s">
        <v>920</v>
      </c>
      <c r="F323" t="s">
        <v>247</v>
      </c>
      <c r="G323" t="s">
        <v>248</v>
      </c>
      <c r="H323" t="s">
        <v>899</v>
      </c>
      <c r="I323" t="s">
        <v>99</v>
      </c>
      <c r="J323" t="s">
        <v>100</v>
      </c>
      <c r="K323">
        <v>8</v>
      </c>
      <c r="L323" t="s">
        <v>101</v>
      </c>
      <c r="M323" t="s">
        <v>65</v>
      </c>
      <c r="N323" t="s">
        <v>66</v>
      </c>
      <c r="O323" t="s">
        <v>67</v>
      </c>
      <c r="P323" s="1">
        <v>39082</v>
      </c>
      <c r="Q323" t="s">
        <v>53</v>
      </c>
      <c r="R323" s="2">
        <v>11155</v>
      </c>
      <c r="S323">
        <v>3</v>
      </c>
      <c r="T323">
        <v>0</v>
      </c>
      <c r="U323" t="s">
        <v>28</v>
      </c>
    </row>
    <row r="324" spans="1:21" x14ac:dyDescent="0.25">
      <c r="A324">
        <v>406</v>
      </c>
      <c r="B324" t="s">
        <v>929</v>
      </c>
      <c r="C324" s="1">
        <v>39082</v>
      </c>
      <c r="D324" t="s">
        <v>919</v>
      </c>
      <c r="E324" t="s">
        <v>920</v>
      </c>
      <c r="F324" t="s">
        <v>247</v>
      </c>
      <c r="G324" t="s">
        <v>248</v>
      </c>
      <c r="H324" t="s">
        <v>930</v>
      </c>
      <c r="I324" t="s">
        <v>99</v>
      </c>
      <c r="J324" t="s">
        <v>100</v>
      </c>
      <c r="K324">
        <v>8</v>
      </c>
      <c r="L324" t="s">
        <v>101</v>
      </c>
      <c r="M324" t="s">
        <v>65</v>
      </c>
      <c r="N324" t="s">
        <v>66</v>
      </c>
      <c r="O324" t="s">
        <v>67</v>
      </c>
      <c r="P324" s="1">
        <v>39082</v>
      </c>
      <c r="Q324" t="s">
        <v>53</v>
      </c>
      <c r="R324" s="2">
        <v>11155</v>
      </c>
      <c r="S324">
        <v>3</v>
      </c>
      <c r="T324">
        <v>0</v>
      </c>
      <c r="U324" t="s">
        <v>28</v>
      </c>
    </row>
    <row r="325" spans="1:21" x14ac:dyDescent="0.25">
      <c r="A325">
        <v>407</v>
      </c>
      <c r="B325" t="s">
        <v>931</v>
      </c>
      <c r="C325" s="1">
        <v>39082</v>
      </c>
      <c r="D325" t="s">
        <v>922</v>
      </c>
      <c r="E325" t="s">
        <v>920</v>
      </c>
      <c r="F325" t="s">
        <v>247</v>
      </c>
      <c r="G325" t="s">
        <v>248</v>
      </c>
      <c r="H325" t="s">
        <v>932</v>
      </c>
      <c r="I325" t="s">
        <v>99</v>
      </c>
      <c r="J325" t="s">
        <v>100</v>
      </c>
      <c r="K325">
        <v>8</v>
      </c>
      <c r="L325" t="s">
        <v>101</v>
      </c>
      <c r="M325" t="s">
        <v>65</v>
      </c>
      <c r="N325" t="s">
        <v>66</v>
      </c>
      <c r="O325" t="s">
        <v>67</v>
      </c>
      <c r="P325" s="1">
        <v>39082</v>
      </c>
      <c r="Q325" t="s">
        <v>53</v>
      </c>
      <c r="R325" s="2">
        <v>11155</v>
      </c>
      <c r="S325">
        <v>3</v>
      </c>
      <c r="T325">
        <v>0</v>
      </c>
      <c r="U325" t="s">
        <v>28</v>
      </c>
    </row>
    <row r="326" spans="1:21" x14ac:dyDescent="0.25">
      <c r="A326">
        <v>408</v>
      </c>
      <c r="B326" t="s">
        <v>933</v>
      </c>
      <c r="C326" s="1">
        <v>39082</v>
      </c>
      <c r="D326" t="s">
        <v>925</v>
      </c>
      <c r="E326" t="s">
        <v>920</v>
      </c>
      <c r="F326" t="s">
        <v>247</v>
      </c>
      <c r="G326" t="s">
        <v>248</v>
      </c>
      <c r="H326" t="s">
        <v>901</v>
      </c>
      <c r="I326" t="s">
        <v>99</v>
      </c>
      <c r="J326" t="s">
        <v>100</v>
      </c>
      <c r="K326">
        <v>8</v>
      </c>
      <c r="L326" t="s">
        <v>101</v>
      </c>
      <c r="M326" t="s">
        <v>65</v>
      </c>
      <c r="N326" t="s">
        <v>66</v>
      </c>
      <c r="O326" t="s">
        <v>67</v>
      </c>
      <c r="P326" s="1">
        <v>39082</v>
      </c>
      <c r="Q326" t="s">
        <v>53</v>
      </c>
      <c r="R326" s="2">
        <v>11155</v>
      </c>
      <c r="S326">
        <v>3</v>
      </c>
      <c r="T326">
        <v>0</v>
      </c>
      <c r="U326" t="s">
        <v>28</v>
      </c>
    </row>
    <row r="327" spans="1:21" x14ac:dyDescent="0.25">
      <c r="A327">
        <v>409</v>
      </c>
      <c r="B327" t="s">
        <v>934</v>
      </c>
      <c r="C327" s="1">
        <v>39082</v>
      </c>
      <c r="D327" t="s">
        <v>928</v>
      </c>
      <c r="E327" t="s">
        <v>920</v>
      </c>
      <c r="F327" t="s">
        <v>247</v>
      </c>
      <c r="G327" t="s">
        <v>248</v>
      </c>
      <c r="H327" t="s">
        <v>935</v>
      </c>
      <c r="I327" t="s">
        <v>99</v>
      </c>
      <c r="J327" t="s">
        <v>100</v>
      </c>
      <c r="K327">
        <v>8</v>
      </c>
      <c r="L327" t="s">
        <v>101</v>
      </c>
      <c r="M327" t="s">
        <v>65</v>
      </c>
      <c r="N327" t="s">
        <v>66</v>
      </c>
      <c r="O327" t="s">
        <v>67</v>
      </c>
      <c r="P327" s="1">
        <v>39082</v>
      </c>
      <c r="Q327" t="s">
        <v>53</v>
      </c>
      <c r="R327" s="2">
        <v>11155</v>
      </c>
      <c r="S327">
        <v>3</v>
      </c>
      <c r="T327">
        <v>0</v>
      </c>
      <c r="U327" t="s">
        <v>28</v>
      </c>
    </row>
    <row r="328" spans="1:21" x14ac:dyDescent="0.25">
      <c r="A328">
        <v>410</v>
      </c>
      <c r="B328" t="s">
        <v>936</v>
      </c>
      <c r="C328" s="1">
        <v>39082</v>
      </c>
      <c r="D328" t="s">
        <v>937</v>
      </c>
      <c r="E328" t="s">
        <v>822</v>
      </c>
      <c r="F328" t="s">
        <v>247</v>
      </c>
      <c r="G328" t="s">
        <v>248</v>
      </c>
      <c r="H328" t="s">
        <v>938</v>
      </c>
      <c r="I328" t="s">
        <v>99</v>
      </c>
      <c r="J328" t="s">
        <v>100</v>
      </c>
      <c r="K328">
        <v>8</v>
      </c>
      <c r="L328" t="s">
        <v>101</v>
      </c>
      <c r="M328" t="s">
        <v>65</v>
      </c>
      <c r="N328" t="s">
        <v>66</v>
      </c>
      <c r="O328" t="s">
        <v>67</v>
      </c>
      <c r="P328" s="1">
        <v>39082</v>
      </c>
      <c r="Q328" t="s">
        <v>53</v>
      </c>
      <c r="R328" s="2">
        <v>12465.68</v>
      </c>
      <c r="S328">
        <v>3</v>
      </c>
      <c r="T328">
        <v>0</v>
      </c>
      <c r="U328" t="s">
        <v>28</v>
      </c>
    </row>
    <row r="329" spans="1:21" x14ac:dyDescent="0.25">
      <c r="A329">
        <v>411</v>
      </c>
      <c r="B329" t="s">
        <v>939</v>
      </c>
      <c r="C329" s="1">
        <v>39082</v>
      </c>
      <c r="D329" t="s">
        <v>940</v>
      </c>
      <c r="E329" t="s">
        <v>670</v>
      </c>
      <c r="F329" t="s">
        <v>247</v>
      </c>
      <c r="G329" t="s">
        <v>248</v>
      </c>
      <c r="H329" t="s">
        <v>941</v>
      </c>
      <c r="I329" t="s">
        <v>99</v>
      </c>
      <c r="J329" t="s">
        <v>100</v>
      </c>
      <c r="K329">
        <v>8</v>
      </c>
      <c r="L329" t="s">
        <v>101</v>
      </c>
      <c r="M329" t="s">
        <v>65</v>
      </c>
      <c r="N329" t="s">
        <v>66</v>
      </c>
      <c r="O329" t="s">
        <v>67</v>
      </c>
      <c r="P329" s="1">
        <v>39082</v>
      </c>
      <c r="Q329" t="s">
        <v>53</v>
      </c>
      <c r="R329" s="2">
        <v>5700.55</v>
      </c>
      <c r="S329">
        <v>3</v>
      </c>
      <c r="T329">
        <v>0</v>
      </c>
      <c r="U329" t="s">
        <v>28</v>
      </c>
    </row>
    <row r="330" spans="1:21" x14ac:dyDescent="0.25">
      <c r="A330">
        <v>412</v>
      </c>
      <c r="B330" t="s">
        <v>942</v>
      </c>
      <c r="C330" s="1">
        <v>39082</v>
      </c>
      <c r="D330" t="s">
        <v>943</v>
      </c>
      <c r="E330" t="s">
        <v>246</v>
      </c>
      <c r="F330" t="s">
        <v>247</v>
      </c>
      <c r="G330" t="s">
        <v>248</v>
      </c>
      <c r="I330" t="s">
        <v>99</v>
      </c>
      <c r="J330" t="s">
        <v>100</v>
      </c>
      <c r="K330">
        <v>8</v>
      </c>
      <c r="L330" t="s">
        <v>101</v>
      </c>
      <c r="M330" t="s">
        <v>65</v>
      </c>
      <c r="N330" t="s">
        <v>66</v>
      </c>
      <c r="O330" t="s">
        <v>67</v>
      </c>
      <c r="P330" s="1">
        <v>39082</v>
      </c>
      <c r="Q330" t="s">
        <v>53</v>
      </c>
      <c r="R330" s="2">
        <v>2794.5</v>
      </c>
      <c r="S330">
        <v>3</v>
      </c>
      <c r="T330">
        <v>0</v>
      </c>
      <c r="U330" t="s">
        <v>28</v>
      </c>
    </row>
    <row r="331" spans="1:21" x14ac:dyDescent="0.25">
      <c r="A331">
        <v>413</v>
      </c>
      <c r="B331" t="s">
        <v>944</v>
      </c>
      <c r="C331" s="1">
        <v>39082</v>
      </c>
      <c r="D331" t="s">
        <v>945</v>
      </c>
      <c r="E331" t="s">
        <v>246</v>
      </c>
      <c r="F331" t="s">
        <v>247</v>
      </c>
      <c r="G331" t="s">
        <v>248</v>
      </c>
      <c r="H331" t="s">
        <v>946</v>
      </c>
      <c r="I331" t="s">
        <v>99</v>
      </c>
      <c r="J331" t="s">
        <v>100</v>
      </c>
      <c r="K331">
        <v>8</v>
      </c>
      <c r="L331" t="s">
        <v>101</v>
      </c>
      <c r="M331" t="s">
        <v>65</v>
      </c>
      <c r="N331" t="s">
        <v>66</v>
      </c>
      <c r="O331" t="s">
        <v>67</v>
      </c>
      <c r="P331" s="1">
        <v>39082</v>
      </c>
      <c r="Q331" t="s">
        <v>53</v>
      </c>
      <c r="R331" s="2">
        <v>2794.5</v>
      </c>
      <c r="S331">
        <v>3</v>
      </c>
      <c r="T331">
        <v>0</v>
      </c>
      <c r="U331" t="s">
        <v>28</v>
      </c>
    </row>
    <row r="332" spans="1:21" x14ac:dyDescent="0.25">
      <c r="A332">
        <v>414</v>
      </c>
      <c r="B332" t="s">
        <v>947</v>
      </c>
      <c r="C332" s="1">
        <v>39082</v>
      </c>
      <c r="D332" t="s">
        <v>945</v>
      </c>
      <c r="E332" t="s">
        <v>246</v>
      </c>
      <c r="F332" t="s">
        <v>247</v>
      </c>
      <c r="G332" t="s">
        <v>248</v>
      </c>
      <c r="H332" t="s">
        <v>948</v>
      </c>
      <c r="I332" t="s">
        <v>99</v>
      </c>
      <c r="J332" t="s">
        <v>100</v>
      </c>
      <c r="K332">
        <v>8</v>
      </c>
      <c r="L332" t="s">
        <v>101</v>
      </c>
      <c r="M332" t="s">
        <v>65</v>
      </c>
      <c r="N332" t="s">
        <v>66</v>
      </c>
      <c r="O332" t="s">
        <v>67</v>
      </c>
      <c r="P332" s="1">
        <v>39082</v>
      </c>
      <c r="Q332" t="s">
        <v>53</v>
      </c>
      <c r="R332" s="2">
        <v>2794.5</v>
      </c>
      <c r="S332">
        <v>3</v>
      </c>
      <c r="T332">
        <v>0</v>
      </c>
      <c r="U332" t="s">
        <v>28</v>
      </c>
    </row>
    <row r="333" spans="1:21" x14ac:dyDescent="0.25">
      <c r="A333">
        <v>415</v>
      </c>
      <c r="B333" t="s">
        <v>949</v>
      </c>
      <c r="C333" s="1">
        <v>39082</v>
      </c>
      <c r="D333" t="s">
        <v>945</v>
      </c>
      <c r="E333" t="s">
        <v>246</v>
      </c>
      <c r="F333" t="s">
        <v>247</v>
      </c>
      <c r="G333" t="s">
        <v>248</v>
      </c>
      <c r="H333" t="s">
        <v>950</v>
      </c>
      <c r="I333" t="s">
        <v>99</v>
      </c>
      <c r="J333" t="s">
        <v>100</v>
      </c>
      <c r="K333">
        <v>8</v>
      </c>
      <c r="L333" t="s">
        <v>101</v>
      </c>
      <c r="M333" t="s">
        <v>65</v>
      </c>
      <c r="N333" t="s">
        <v>66</v>
      </c>
      <c r="O333" t="s">
        <v>67</v>
      </c>
      <c r="P333" s="1">
        <v>39082</v>
      </c>
      <c r="Q333" t="s">
        <v>53</v>
      </c>
      <c r="R333" s="2">
        <v>11960</v>
      </c>
      <c r="S333">
        <v>3</v>
      </c>
      <c r="T333">
        <v>0</v>
      </c>
      <c r="U333" t="s">
        <v>28</v>
      </c>
    </row>
    <row r="334" spans="1:21" x14ac:dyDescent="0.25">
      <c r="A334">
        <v>416</v>
      </c>
      <c r="B334" t="s">
        <v>951</v>
      </c>
      <c r="C334" s="1">
        <v>39082</v>
      </c>
      <c r="D334" t="s">
        <v>952</v>
      </c>
      <c r="E334" t="s">
        <v>953</v>
      </c>
      <c r="F334" t="s">
        <v>247</v>
      </c>
      <c r="G334" t="s">
        <v>248</v>
      </c>
      <c r="H334" t="s">
        <v>674</v>
      </c>
      <c r="I334" t="s">
        <v>99</v>
      </c>
      <c r="J334" t="s">
        <v>100</v>
      </c>
      <c r="K334">
        <v>8</v>
      </c>
      <c r="L334" t="s">
        <v>101</v>
      </c>
      <c r="M334" t="s">
        <v>65</v>
      </c>
      <c r="N334" t="s">
        <v>66</v>
      </c>
      <c r="O334" t="s">
        <v>67</v>
      </c>
      <c r="P334" s="1">
        <v>39082</v>
      </c>
      <c r="Q334" t="s">
        <v>53</v>
      </c>
      <c r="R334" s="2">
        <v>2266.7199999999998</v>
      </c>
      <c r="S334">
        <v>3</v>
      </c>
      <c r="T334">
        <v>0</v>
      </c>
      <c r="U334" t="s">
        <v>28</v>
      </c>
    </row>
    <row r="335" spans="1:21" x14ac:dyDescent="0.25">
      <c r="A335">
        <v>417</v>
      </c>
      <c r="B335" t="s">
        <v>954</v>
      </c>
      <c r="C335" s="1">
        <v>39447</v>
      </c>
      <c r="D335" t="s">
        <v>955</v>
      </c>
      <c r="E335" t="s">
        <v>670</v>
      </c>
      <c r="F335" t="s">
        <v>247</v>
      </c>
      <c r="G335" t="s">
        <v>248</v>
      </c>
      <c r="H335" t="s">
        <v>956</v>
      </c>
      <c r="I335" t="s">
        <v>99</v>
      </c>
      <c r="J335" t="s">
        <v>100</v>
      </c>
      <c r="K335">
        <v>8</v>
      </c>
      <c r="L335" t="s">
        <v>101</v>
      </c>
      <c r="M335" t="s">
        <v>65</v>
      </c>
      <c r="N335" t="s">
        <v>66</v>
      </c>
      <c r="O335" t="s">
        <v>67</v>
      </c>
      <c r="P335" s="1">
        <v>39447</v>
      </c>
      <c r="Q335" t="s">
        <v>53</v>
      </c>
      <c r="R335" s="2">
        <v>2422.73</v>
      </c>
      <c r="S335">
        <v>3</v>
      </c>
      <c r="T335">
        <v>0</v>
      </c>
      <c r="U335" t="s">
        <v>28</v>
      </c>
    </row>
    <row r="336" spans="1:21" x14ac:dyDescent="0.25">
      <c r="A336">
        <v>418</v>
      </c>
      <c r="B336" t="s">
        <v>957</v>
      </c>
      <c r="C336" s="1">
        <v>39447</v>
      </c>
      <c r="D336" t="s">
        <v>958</v>
      </c>
      <c r="E336" t="s">
        <v>857</v>
      </c>
      <c r="F336" t="s">
        <v>247</v>
      </c>
      <c r="G336" t="s">
        <v>248</v>
      </c>
      <c r="H336" t="s">
        <v>959</v>
      </c>
      <c r="I336" t="s">
        <v>99</v>
      </c>
      <c r="J336" t="s">
        <v>100</v>
      </c>
      <c r="K336">
        <v>8</v>
      </c>
      <c r="L336" t="s">
        <v>101</v>
      </c>
      <c r="M336" t="s">
        <v>65</v>
      </c>
      <c r="N336" t="s">
        <v>66</v>
      </c>
      <c r="O336" t="s">
        <v>67</v>
      </c>
      <c r="P336" s="1">
        <v>39447</v>
      </c>
      <c r="Q336" t="s">
        <v>53</v>
      </c>
      <c r="R336" s="2">
        <v>39206.78</v>
      </c>
      <c r="S336">
        <v>3</v>
      </c>
      <c r="T336">
        <v>0</v>
      </c>
      <c r="U336" t="s">
        <v>28</v>
      </c>
    </row>
    <row r="337" spans="1:21" x14ac:dyDescent="0.25">
      <c r="A337">
        <v>419</v>
      </c>
      <c r="B337" t="s">
        <v>960</v>
      </c>
      <c r="C337" s="1">
        <v>39447</v>
      </c>
      <c r="D337" t="s">
        <v>961</v>
      </c>
      <c r="E337" t="s">
        <v>962</v>
      </c>
      <c r="F337" t="s">
        <v>247</v>
      </c>
      <c r="G337" t="s">
        <v>248</v>
      </c>
      <c r="H337" t="s">
        <v>963</v>
      </c>
      <c r="I337" t="s">
        <v>99</v>
      </c>
      <c r="J337" t="s">
        <v>100</v>
      </c>
      <c r="K337">
        <v>8</v>
      </c>
      <c r="L337" t="s">
        <v>101</v>
      </c>
      <c r="M337" t="s">
        <v>65</v>
      </c>
      <c r="N337" t="s">
        <v>66</v>
      </c>
      <c r="O337" t="s">
        <v>67</v>
      </c>
      <c r="P337" s="1">
        <v>39447</v>
      </c>
      <c r="Q337" t="s">
        <v>53</v>
      </c>
      <c r="R337" s="2">
        <v>59622.49</v>
      </c>
      <c r="S337">
        <v>3</v>
      </c>
      <c r="T337">
        <v>0</v>
      </c>
      <c r="U337" t="s">
        <v>28</v>
      </c>
    </row>
    <row r="338" spans="1:21" x14ac:dyDescent="0.25">
      <c r="A338">
        <v>420</v>
      </c>
      <c r="B338" t="s">
        <v>964</v>
      </c>
      <c r="C338" s="1">
        <v>39447</v>
      </c>
      <c r="D338" t="s">
        <v>965</v>
      </c>
      <c r="E338" t="s">
        <v>803</v>
      </c>
      <c r="F338" t="s">
        <v>247</v>
      </c>
      <c r="G338" t="s">
        <v>248</v>
      </c>
      <c r="H338" t="s">
        <v>966</v>
      </c>
      <c r="I338" t="s">
        <v>99</v>
      </c>
      <c r="J338" t="s">
        <v>100</v>
      </c>
      <c r="K338">
        <v>8</v>
      </c>
      <c r="L338" t="s">
        <v>101</v>
      </c>
      <c r="M338" t="s">
        <v>65</v>
      </c>
      <c r="N338" t="s">
        <v>66</v>
      </c>
      <c r="O338" t="s">
        <v>67</v>
      </c>
      <c r="P338" s="1">
        <v>39447</v>
      </c>
      <c r="Q338" t="s">
        <v>53</v>
      </c>
      <c r="R338" s="2">
        <v>2980.49</v>
      </c>
      <c r="S338">
        <v>3</v>
      </c>
      <c r="T338">
        <v>0</v>
      </c>
      <c r="U338" t="s">
        <v>28</v>
      </c>
    </row>
    <row r="339" spans="1:21" x14ac:dyDescent="0.25">
      <c r="A339">
        <v>421</v>
      </c>
      <c r="B339" t="s">
        <v>967</v>
      </c>
      <c r="C339" s="1">
        <v>39447</v>
      </c>
      <c r="D339" t="s">
        <v>968</v>
      </c>
      <c r="E339" t="s">
        <v>920</v>
      </c>
      <c r="F339" t="s">
        <v>247</v>
      </c>
      <c r="G339" t="s">
        <v>248</v>
      </c>
      <c r="H339" t="s">
        <v>969</v>
      </c>
      <c r="I339" t="s">
        <v>99</v>
      </c>
      <c r="J339" t="s">
        <v>100</v>
      </c>
      <c r="K339">
        <v>8</v>
      </c>
      <c r="L339" t="s">
        <v>101</v>
      </c>
      <c r="M339" t="s">
        <v>65</v>
      </c>
      <c r="N339" t="s">
        <v>66</v>
      </c>
      <c r="O339" t="s">
        <v>67</v>
      </c>
      <c r="P339" s="1">
        <v>39447</v>
      </c>
      <c r="Q339" t="s">
        <v>53</v>
      </c>
      <c r="R339" s="2">
        <v>5577.5</v>
      </c>
      <c r="S339">
        <v>3</v>
      </c>
      <c r="T339">
        <v>0</v>
      </c>
      <c r="U339" t="s">
        <v>28</v>
      </c>
    </row>
    <row r="340" spans="1:21" x14ac:dyDescent="0.25">
      <c r="A340">
        <v>422</v>
      </c>
      <c r="B340" t="s">
        <v>970</v>
      </c>
      <c r="C340" s="1">
        <v>39447</v>
      </c>
      <c r="D340" t="s">
        <v>971</v>
      </c>
      <c r="E340" t="s">
        <v>920</v>
      </c>
      <c r="F340" t="s">
        <v>247</v>
      </c>
      <c r="G340" t="s">
        <v>248</v>
      </c>
      <c r="H340" t="s">
        <v>972</v>
      </c>
      <c r="I340" t="s">
        <v>99</v>
      </c>
      <c r="J340" t="s">
        <v>100</v>
      </c>
      <c r="K340">
        <v>8</v>
      </c>
      <c r="L340" t="s">
        <v>101</v>
      </c>
      <c r="M340" t="s">
        <v>65</v>
      </c>
      <c r="N340" t="s">
        <v>66</v>
      </c>
      <c r="O340" t="s">
        <v>67</v>
      </c>
      <c r="P340" s="1">
        <v>39447</v>
      </c>
      <c r="Q340" t="s">
        <v>53</v>
      </c>
      <c r="R340" s="2">
        <v>10852.55</v>
      </c>
      <c r="S340">
        <v>3</v>
      </c>
      <c r="T340">
        <v>0</v>
      </c>
      <c r="U340" t="s">
        <v>28</v>
      </c>
    </row>
    <row r="341" spans="1:21" x14ac:dyDescent="0.25">
      <c r="A341">
        <v>423</v>
      </c>
      <c r="B341" t="s">
        <v>973</v>
      </c>
      <c r="C341" s="1">
        <v>39447</v>
      </c>
      <c r="D341" t="s">
        <v>974</v>
      </c>
      <c r="E341" t="s">
        <v>670</v>
      </c>
      <c r="F341" t="s">
        <v>247</v>
      </c>
      <c r="G341" t="s">
        <v>248</v>
      </c>
      <c r="H341" t="s">
        <v>975</v>
      </c>
      <c r="I341" t="s">
        <v>99</v>
      </c>
      <c r="J341" t="s">
        <v>100</v>
      </c>
      <c r="K341">
        <v>8</v>
      </c>
      <c r="L341" t="s">
        <v>101</v>
      </c>
      <c r="M341" t="s">
        <v>65</v>
      </c>
      <c r="N341" t="s">
        <v>66</v>
      </c>
      <c r="O341" t="s">
        <v>67</v>
      </c>
      <c r="P341" s="1">
        <v>39447</v>
      </c>
      <c r="Q341" t="s">
        <v>53</v>
      </c>
      <c r="R341" s="2">
        <v>4000.62</v>
      </c>
      <c r="S341">
        <v>3</v>
      </c>
      <c r="T341">
        <v>0</v>
      </c>
      <c r="U341" t="s">
        <v>28</v>
      </c>
    </row>
    <row r="342" spans="1:21" x14ac:dyDescent="0.25">
      <c r="A342">
        <v>424</v>
      </c>
      <c r="B342" t="s">
        <v>976</v>
      </c>
      <c r="C342" s="1">
        <v>39447</v>
      </c>
      <c r="D342" t="s">
        <v>977</v>
      </c>
      <c r="E342" t="s">
        <v>670</v>
      </c>
      <c r="F342" t="s">
        <v>247</v>
      </c>
      <c r="G342" t="s">
        <v>248</v>
      </c>
      <c r="H342" t="s">
        <v>978</v>
      </c>
      <c r="I342" t="s">
        <v>99</v>
      </c>
      <c r="J342" t="s">
        <v>100</v>
      </c>
      <c r="K342">
        <v>8</v>
      </c>
      <c r="L342" t="s">
        <v>101</v>
      </c>
      <c r="M342" t="s">
        <v>65</v>
      </c>
      <c r="N342" t="s">
        <v>66</v>
      </c>
      <c r="O342" t="s">
        <v>67</v>
      </c>
      <c r="P342" s="1">
        <v>39447</v>
      </c>
      <c r="Q342" t="s">
        <v>53</v>
      </c>
      <c r="R342" s="2">
        <v>464703.5</v>
      </c>
      <c r="S342">
        <v>3</v>
      </c>
      <c r="T342">
        <v>0</v>
      </c>
      <c r="U342" t="s">
        <v>28</v>
      </c>
    </row>
    <row r="343" spans="1:21" x14ac:dyDescent="0.25">
      <c r="A343">
        <v>425</v>
      </c>
      <c r="B343" t="s">
        <v>979</v>
      </c>
      <c r="C343" s="1">
        <v>39447</v>
      </c>
      <c r="D343" t="s">
        <v>980</v>
      </c>
      <c r="E343" t="s">
        <v>670</v>
      </c>
      <c r="F343" t="s">
        <v>247</v>
      </c>
      <c r="G343" t="s">
        <v>248</v>
      </c>
      <c r="H343" t="s">
        <v>981</v>
      </c>
      <c r="I343" t="s">
        <v>99</v>
      </c>
      <c r="J343" t="s">
        <v>100</v>
      </c>
      <c r="K343">
        <v>8</v>
      </c>
      <c r="L343" t="s">
        <v>101</v>
      </c>
      <c r="M343" t="s">
        <v>65</v>
      </c>
      <c r="N343" t="s">
        <v>66</v>
      </c>
      <c r="O343" t="s">
        <v>67</v>
      </c>
      <c r="P343" s="1">
        <v>39447</v>
      </c>
      <c r="Q343" t="s">
        <v>53</v>
      </c>
      <c r="R343" s="2">
        <v>95674.25</v>
      </c>
      <c r="S343">
        <v>3</v>
      </c>
      <c r="T343">
        <v>0</v>
      </c>
      <c r="U343" t="s">
        <v>28</v>
      </c>
    </row>
    <row r="344" spans="1:21" x14ac:dyDescent="0.25">
      <c r="A344">
        <v>426</v>
      </c>
      <c r="B344" t="s">
        <v>982</v>
      </c>
      <c r="C344" s="1">
        <v>39447</v>
      </c>
      <c r="D344" t="s">
        <v>983</v>
      </c>
      <c r="E344" t="s">
        <v>670</v>
      </c>
      <c r="F344" t="s">
        <v>247</v>
      </c>
      <c r="G344" t="s">
        <v>248</v>
      </c>
      <c r="H344" t="s">
        <v>984</v>
      </c>
      <c r="I344" t="s">
        <v>99</v>
      </c>
      <c r="J344" t="s">
        <v>100</v>
      </c>
      <c r="K344">
        <v>8</v>
      </c>
      <c r="L344" t="s">
        <v>101</v>
      </c>
      <c r="M344" t="s">
        <v>65</v>
      </c>
      <c r="N344" t="s">
        <v>66</v>
      </c>
      <c r="O344" t="s">
        <v>67</v>
      </c>
      <c r="P344" s="1">
        <v>39447</v>
      </c>
      <c r="Q344" t="s">
        <v>53</v>
      </c>
      <c r="R344" s="2">
        <v>8047.7</v>
      </c>
      <c r="S344">
        <v>3</v>
      </c>
      <c r="T344">
        <v>0</v>
      </c>
      <c r="U344" t="s">
        <v>28</v>
      </c>
    </row>
    <row r="345" spans="1:21" x14ac:dyDescent="0.25">
      <c r="A345">
        <v>427</v>
      </c>
      <c r="B345" t="s">
        <v>985</v>
      </c>
      <c r="C345" s="1">
        <v>39447</v>
      </c>
      <c r="D345" t="s">
        <v>986</v>
      </c>
      <c r="E345" t="s">
        <v>987</v>
      </c>
      <c r="F345" t="s">
        <v>247</v>
      </c>
      <c r="G345" t="s">
        <v>248</v>
      </c>
      <c r="H345" t="s">
        <v>988</v>
      </c>
      <c r="I345" t="s">
        <v>99</v>
      </c>
      <c r="J345" t="s">
        <v>100</v>
      </c>
      <c r="K345">
        <v>8</v>
      </c>
      <c r="L345" t="s">
        <v>101</v>
      </c>
      <c r="M345" t="s">
        <v>65</v>
      </c>
      <c r="N345" t="s">
        <v>66</v>
      </c>
      <c r="O345" t="s">
        <v>67</v>
      </c>
      <c r="P345" s="1">
        <v>39447</v>
      </c>
      <c r="Q345" t="s">
        <v>53</v>
      </c>
      <c r="R345" s="2">
        <v>10874.4</v>
      </c>
      <c r="S345">
        <v>3</v>
      </c>
      <c r="T345">
        <v>0</v>
      </c>
      <c r="U345" t="s">
        <v>28</v>
      </c>
    </row>
    <row r="346" spans="1:21" x14ac:dyDescent="0.25">
      <c r="A346">
        <v>428</v>
      </c>
      <c r="B346" t="s">
        <v>989</v>
      </c>
      <c r="C346" s="1">
        <v>39447</v>
      </c>
      <c r="D346" t="s">
        <v>990</v>
      </c>
      <c r="E346" t="s">
        <v>987</v>
      </c>
      <c r="F346" t="s">
        <v>247</v>
      </c>
      <c r="G346" t="s">
        <v>248</v>
      </c>
      <c r="H346" t="s">
        <v>991</v>
      </c>
      <c r="I346" t="s">
        <v>99</v>
      </c>
      <c r="J346" t="s">
        <v>100</v>
      </c>
      <c r="K346">
        <v>8</v>
      </c>
      <c r="L346" t="s">
        <v>101</v>
      </c>
      <c r="M346" t="s">
        <v>65</v>
      </c>
      <c r="N346" t="s">
        <v>66</v>
      </c>
      <c r="O346" t="s">
        <v>67</v>
      </c>
      <c r="P346" s="1">
        <v>39447</v>
      </c>
      <c r="Q346" t="s">
        <v>53</v>
      </c>
      <c r="R346" s="2">
        <v>10577.7</v>
      </c>
      <c r="S346">
        <v>3</v>
      </c>
      <c r="T346">
        <v>0</v>
      </c>
      <c r="U346" t="s">
        <v>28</v>
      </c>
    </row>
    <row r="347" spans="1:21" x14ac:dyDescent="0.25">
      <c r="A347">
        <v>429</v>
      </c>
      <c r="B347" t="s">
        <v>992</v>
      </c>
      <c r="C347" s="1">
        <v>39447</v>
      </c>
      <c r="D347" t="s">
        <v>993</v>
      </c>
      <c r="E347" t="s">
        <v>246</v>
      </c>
      <c r="F347" t="s">
        <v>247</v>
      </c>
      <c r="G347" t="s">
        <v>248</v>
      </c>
      <c r="H347" t="s">
        <v>674</v>
      </c>
      <c r="I347" t="s">
        <v>99</v>
      </c>
      <c r="J347" t="s">
        <v>100</v>
      </c>
      <c r="K347">
        <v>8</v>
      </c>
      <c r="L347" t="s">
        <v>101</v>
      </c>
      <c r="M347" t="s">
        <v>65</v>
      </c>
      <c r="N347" t="s">
        <v>66</v>
      </c>
      <c r="O347" t="s">
        <v>67</v>
      </c>
      <c r="P347" s="1">
        <v>39447</v>
      </c>
      <c r="Q347" t="s">
        <v>53</v>
      </c>
      <c r="R347">
        <v>690</v>
      </c>
      <c r="S347">
        <v>3</v>
      </c>
      <c r="T347">
        <v>0</v>
      </c>
      <c r="U347" t="s">
        <v>28</v>
      </c>
    </row>
    <row r="348" spans="1:21" x14ac:dyDescent="0.25">
      <c r="A348">
        <v>430</v>
      </c>
      <c r="B348" t="s">
        <v>994</v>
      </c>
      <c r="C348" s="1">
        <v>39447</v>
      </c>
      <c r="D348" t="s">
        <v>995</v>
      </c>
      <c r="E348" t="s">
        <v>246</v>
      </c>
      <c r="F348" t="s">
        <v>247</v>
      </c>
      <c r="G348" t="s">
        <v>248</v>
      </c>
      <c r="H348" t="s">
        <v>674</v>
      </c>
      <c r="I348" t="s">
        <v>99</v>
      </c>
      <c r="J348" t="s">
        <v>100</v>
      </c>
      <c r="K348">
        <v>8</v>
      </c>
      <c r="L348" t="s">
        <v>101</v>
      </c>
      <c r="M348" t="s">
        <v>65</v>
      </c>
      <c r="N348" t="s">
        <v>66</v>
      </c>
      <c r="O348" t="s">
        <v>67</v>
      </c>
      <c r="P348" s="1">
        <v>39447</v>
      </c>
      <c r="Q348" t="s">
        <v>53</v>
      </c>
      <c r="R348" s="2">
        <v>1052.8599999999999</v>
      </c>
      <c r="S348">
        <v>3</v>
      </c>
      <c r="T348">
        <v>0</v>
      </c>
      <c r="U348" t="s">
        <v>28</v>
      </c>
    </row>
    <row r="349" spans="1:21" x14ac:dyDescent="0.25">
      <c r="A349">
        <v>431</v>
      </c>
      <c r="B349" t="s">
        <v>996</v>
      </c>
      <c r="C349" s="1">
        <v>39447</v>
      </c>
      <c r="D349" t="s">
        <v>997</v>
      </c>
      <c r="E349" t="s">
        <v>998</v>
      </c>
      <c r="F349" t="s">
        <v>247</v>
      </c>
      <c r="G349" t="s">
        <v>248</v>
      </c>
      <c r="H349" t="s">
        <v>674</v>
      </c>
      <c r="I349" t="s">
        <v>99</v>
      </c>
      <c r="J349" t="s">
        <v>100</v>
      </c>
      <c r="K349">
        <v>8</v>
      </c>
      <c r="L349" t="s">
        <v>101</v>
      </c>
      <c r="M349" t="s">
        <v>65</v>
      </c>
      <c r="N349" t="s">
        <v>66</v>
      </c>
      <c r="O349" t="s">
        <v>67</v>
      </c>
      <c r="P349" s="1">
        <v>39447</v>
      </c>
      <c r="Q349" t="s">
        <v>53</v>
      </c>
      <c r="R349" s="2">
        <v>4957.6499999999996</v>
      </c>
      <c r="S349">
        <v>3</v>
      </c>
      <c r="T349">
        <v>0</v>
      </c>
      <c r="U349" t="s">
        <v>28</v>
      </c>
    </row>
    <row r="350" spans="1:21" x14ac:dyDescent="0.25">
      <c r="A350">
        <v>432</v>
      </c>
      <c r="B350" t="s">
        <v>999</v>
      </c>
      <c r="C350" s="1">
        <v>39447</v>
      </c>
      <c r="D350" t="s">
        <v>1000</v>
      </c>
      <c r="E350" t="s">
        <v>246</v>
      </c>
      <c r="F350" t="s">
        <v>247</v>
      </c>
      <c r="G350" t="s">
        <v>248</v>
      </c>
      <c r="H350" t="s">
        <v>674</v>
      </c>
      <c r="I350" t="s">
        <v>99</v>
      </c>
      <c r="J350" t="s">
        <v>100</v>
      </c>
      <c r="K350">
        <v>8</v>
      </c>
      <c r="L350" t="s">
        <v>101</v>
      </c>
      <c r="M350" t="s">
        <v>65</v>
      </c>
      <c r="N350" t="s">
        <v>66</v>
      </c>
      <c r="O350" t="s">
        <v>67</v>
      </c>
      <c r="P350" s="1">
        <v>39447</v>
      </c>
      <c r="Q350" t="s">
        <v>53</v>
      </c>
      <c r="R350" s="2">
        <v>28248.6</v>
      </c>
      <c r="S350">
        <v>3</v>
      </c>
      <c r="T350">
        <v>0</v>
      </c>
      <c r="U350" t="s">
        <v>28</v>
      </c>
    </row>
    <row r="351" spans="1:21" x14ac:dyDescent="0.25">
      <c r="A351">
        <v>433</v>
      </c>
      <c r="B351" t="s">
        <v>1001</v>
      </c>
      <c r="C351" s="1">
        <v>39447</v>
      </c>
      <c r="D351" t="s">
        <v>1002</v>
      </c>
      <c r="E351" t="s">
        <v>246</v>
      </c>
      <c r="F351" t="s">
        <v>247</v>
      </c>
      <c r="G351" t="s">
        <v>248</v>
      </c>
      <c r="H351" t="s">
        <v>674</v>
      </c>
      <c r="I351" t="s">
        <v>99</v>
      </c>
      <c r="J351" t="s">
        <v>100</v>
      </c>
      <c r="K351">
        <v>8</v>
      </c>
      <c r="L351" t="s">
        <v>101</v>
      </c>
      <c r="M351" t="s">
        <v>65</v>
      </c>
      <c r="N351" t="s">
        <v>66</v>
      </c>
      <c r="O351" t="s">
        <v>67</v>
      </c>
      <c r="P351" s="1">
        <v>39447</v>
      </c>
      <c r="Q351" t="s">
        <v>53</v>
      </c>
      <c r="R351" s="2">
        <v>44648.35</v>
      </c>
      <c r="S351">
        <v>3</v>
      </c>
      <c r="T351">
        <v>0</v>
      </c>
      <c r="U351" t="s">
        <v>28</v>
      </c>
    </row>
    <row r="352" spans="1:21" x14ac:dyDescent="0.25">
      <c r="A352">
        <v>434</v>
      </c>
      <c r="B352" t="s">
        <v>1003</v>
      </c>
      <c r="C352" s="1">
        <v>39447</v>
      </c>
      <c r="D352" t="s">
        <v>1004</v>
      </c>
      <c r="E352" t="s">
        <v>811</v>
      </c>
      <c r="F352" t="s">
        <v>247</v>
      </c>
      <c r="G352" t="s">
        <v>248</v>
      </c>
      <c r="H352" t="s">
        <v>674</v>
      </c>
      <c r="I352" t="s">
        <v>99</v>
      </c>
      <c r="J352" t="s">
        <v>100</v>
      </c>
      <c r="K352">
        <v>8</v>
      </c>
      <c r="L352" t="s">
        <v>101</v>
      </c>
      <c r="M352" t="s">
        <v>65</v>
      </c>
      <c r="N352" t="s">
        <v>66</v>
      </c>
      <c r="O352" t="s">
        <v>67</v>
      </c>
      <c r="P352" s="1">
        <v>39447</v>
      </c>
      <c r="Q352" t="s">
        <v>53</v>
      </c>
      <c r="R352" s="2">
        <v>139242.06</v>
      </c>
      <c r="S352">
        <v>3</v>
      </c>
      <c r="T352">
        <v>0</v>
      </c>
      <c r="U352" t="s">
        <v>28</v>
      </c>
    </row>
    <row r="353" spans="1:21" x14ac:dyDescent="0.25">
      <c r="A353">
        <v>435</v>
      </c>
      <c r="B353" t="s">
        <v>1005</v>
      </c>
      <c r="C353" s="1">
        <v>39447</v>
      </c>
      <c r="D353" t="s">
        <v>1006</v>
      </c>
      <c r="E353" t="s">
        <v>246</v>
      </c>
      <c r="F353" t="s">
        <v>247</v>
      </c>
      <c r="G353" t="s">
        <v>248</v>
      </c>
      <c r="H353" t="s">
        <v>674</v>
      </c>
      <c r="I353" t="s">
        <v>99</v>
      </c>
      <c r="J353" t="s">
        <v>100</v>
      </c>
      <c r="K353">
        <v>8</v>
      </c>
      <c r="L353" t="s">
        <v>101</v>
      </c>
      <c r="M353" t="s">
        <v>65</v>
      </c>
      <c r="N353" t="s">
        <v>66</v>
      </c>
      <c r="O353" t="s">
        <v>67</v>
      </c>
      <c r="P353" s="1">
        <v>39447</v>
      </c>
      <c r="Q353" t="s">
        <v>53</v>
      </c>
      <c r="R353" s="2">
        <v>25019.37</v>
      </c>
      <c r="S353">
        <v>3</v>
      </c>
      <c r="T353">
        <v>0</v>
      </c>
      <c r="U353" t="s">
        <v>28</v>
      </c>
    </row>
    <row r="354" spans="1:21" x14ac:dyDescent="0.25">
      <c r="A354">
        <v>436</v>
      </c>
      <c r="B354" t="s">
        <v>1007</v>
      </c>
      <c r="C354" s="1">
        <v>39447</v>
      </c>
      <c r="D354" t="s">
        <v>1008</v>
      </c>
      <c r="E354" t="s">
        <v>1009</v>
      </c>
      <c r="F354" t="s">
        <v>247</v>
      </c>
      <c r="G354" t="s">
        <v>248</v>
      </c>
      <c r="H354" t="s">
        <v>674</v>
      </c>
      <c r="I354" t="s">
        <v>99</v>
      </c>
      <c r="J354" t="s">
        <v>100</v>
      </c>
      <c r="K354">
        <v>8</v>
      </c>
      <c r="L354" t="s">
        <v>101</v>
      </c>
      <c r="M354" t="s">
        <v>65</v>
      </c>
      <c r="N354" t="s">
        <v>66</v>
      </c>
      <c r="O354" t="s">
        <v>67</v>
      </c>
      <c r="P354" s="1">
        <v>39447</v>
      </c>
      <c r="Q354" t="s">
        <v>53</v>
      </c>
      <c r="R354" s="2">
        <v>11436.75</v>
      </c>
      <c r="S354">
        <v>3</v>
      </c>
      <c r="T354">
        <v>0</v>
      </c>
      <c r="U354" t="s">
        <v>28</v>
      </c>
    </row>
    <row r="355" spans="1:21" x14ac:dyDescent="0.25">
      <c r="A355">
        <v>437</v>
      </c>
      <c r="B355" t="s">
        <v>1010</v>
      </c>
      <c r="C355" s="1">
        <v>39447</v>
      </c>
      <c r="D355" t="s">
        <v>1011</v>
      </c>
      <c r="E355" t="s">
        <v>1012</v>
      </c>
      <c r="F355" t="s">
        <v>247</v>
      </c>
      <c r="G355" t="s">
        <v>248</v>
      </c>
      <c r="H355" t="s">
        <v>674</v>
      </c>
      <c r="I355" t="s">
        <v>99</v>
      </c>
      <c r="J355" t="s">
        <v>100</v>
      </c>
      <c r="K355">
        <v>8</v>
      </c>
      <c r="L355" t="s">
        <v>101</v>
      </c>
      <c r="M355" t="s">
        <v>65</v>
      </c>
      <c r="N355" t="s">
        <v>66</v>
      </c>
      <c r="O355" t="s">
        <v>67</v>
      </c>
      <c r="P355" s="1">
        <v>39447</v>
      </c>
      <c r="Q355" t="s">
        <v>53</v>
      </c>
      <c r="R355" s="2">
        <v>109685.79</v>
      </c>
      <c r="S355">
        <v>3</v>
      </c>
      <c r="T355">
        <v>0</v>
      </c>
      <c r="U355" t="s">
        <v>28</v>
      </c>
    </row>
    <row r="356" spans="1:21" x14ac:dyDescent="0.25">
      <c r="A356">
        <v>438</v>
      </c>
      <c r="B356" t="s">
        <v>1013</v>
      </c>
      <c r="C356" s="1">
        <v>39447</v>
      </c>
      <c r="D356" t="s">
        <v>1014</v>
      </c>
      <c r="E356" t="s">
        <v>246</v>
      </c>
      <c r="F356" t="s">
        <v>247</v>
      </c>
      <c r="G356" t="s">
        <v>248</v>
      </c>
      <c r="H356" t="s">
        <v>1015</v>
      </c>
      <c r="I356" t="s">
        <v>99</v>
      </c>
      <c r="J356" t="s">
        <v>100</v>
      </c>
      <c r="K356">
        <v>8</v>
      </c>
      <c r="L356" t="s">
        <v>101</v>
      </c>
      <c r="M356" t="s">
        <v>65</v>
      </c>
      <c r="N356" t="s">
        <v>66</v>
      </c>
      <c r="O356" t="s">
        <v>67</v>
      </c>
      <c r="P356" t="s">
        <v>27</v>
      </c>
      <c r="Q356" t="s">
        <v>53</v>
      </c>
      <c r="R356" s="2">
        <v>-2300</v>
      </c>
      <c r="S356">
        <v>3</v>
      </c>
      <c r="T356">
        <v>0</v>
      </c>
      <c r="U356" t="s">
        <v>28</v>
      </c>
    </row>
    <row r="357" spans="1:21" x14ac:dyDescent="0.25">
      <c r="A357">
        <v>439</v>
      </c>
      <c r="B357" t="s">
        <v>1016</v>
      </c>
      <c r="C357" s="1">
        <v>39813</v>
      </c>
      <c r="D357" t="s">
        <v>1017</v>
      </c>
      <c r="E357" t="s">
        <v>246</v>
      </c>
      <c r="F357" t="s">
        <v>247</v>
      </c>
      <c r="G357" t="s">
        <v>248</v>
      </c>
      <c r="H357" t="s">
        <v>1015</v>
      </c>
      <c r="I357" t="s">
        <v>99</v>
      </c>
      <c r="J357" t="s">
        <v>100</v>
      </c>
      <c r="K357">
        <v>8</v>
      </c>
      <c r="L357" t="s">
        <v>101</v>
      </c>
      <c r="M357" t="s">
        <v>65</v>
      </c>
      <c r="N357" t="s">
        <v>66</v>
      </c>
      <c r="O357" t="s">
        <v>67</v>
      </c>
      <c r="P357" s="1">
        <v>39813</v>
      </c>
      <c r="Q357" t="s">
        <v>53</v>
      </c>
      <c r="R357">
        <v>280.91000000000003</v>
      </c>
      <c r="S357">
        <v>3</v>
      </c>
      <c r="T357">
        <v>0</v>
      </c>
      <c r="U357" t="s">
        <v>28</v>
      </c>
    </row>
    <row r="358" spans="1:21" ht="409.5" x14ac:dyDescent="0.25">
      <c r="A358">
        <v>440</v>
      </c>
      <c r="B358" t="s">
        <v>1018</v>
      </c>
      <c r="C358" s="1">
        <v>39813</v>
      </c>
      <c r="D358" s="3" t="s">
        <v>1019</v>
      </c>
      <c r="E358" t="s">
        <v>1020</v>
      </c>
      <c r="F358" t="s">
        <v>247</v>
      </c>
      <c r="G358" t="s">
        <v>248</v>
      </c>
      <c r="H358" t="s">
        <v>1021</v>
      </c>
      <c r="I358" t="s">
        <v>99</v>
      </c>
      <c r="J358" t="s">
        <v>100</v>
      </c>
      <c r="K358">
        <v>8</v>
      </c>
      <c r="L358" t="s">
        <v>101</v>
      </c>
      <c r="M358" t="s">
        <v>65</v>
      </c>
      <c r="N358" t="s">
        <v>66</v>
      </c>
      <c r="O358" t="s">
        <v>67</v>
      </c>
      <c r="P358" s="1">
        <v>40908</v>
      </c>
      <c r="Q358" t="s">
        <v>53</v>
      </c>
      <c r="R358" s="2">
        <v>23200</v>
      </c>
      <c r="S358">
        <v>3</v>
      </c>
      <c r="T358">
        <v>0</v>
      </c>
      <c r="U358" t="s">
        <v>28</v>
      </c>
    </row>
    <row r="359" spans="1:21" x14ac:dyDescent="0.25">
      <c r="A359">
        <v>457</v>
      </c>
      <c r="B359" t="s">
        <v>1022</v>
      </c>
      <c r="C359" s="1">
        <v>40908</v>
      </c>
      <c r="D359" t="s">
        <v>1023</v>
      </c>
      <c r="E359" t="s">
        <v>1024</v>
      </c>
      <c r="F359" t="s">
        <v>247</v>
      </c>
      <c r="G359" t="s">
        <v>248</v>
      </c>
      <c r="H359" t="s">
        <v>1025</v>
      </c>
      <c r="I359" t="s">
        <v>99</v>
      </c>
      <c r="J359" t="s">
        <v>100</v>
      </c>
      <c r="K359">
        <v>8</v>
      </c>
      <c r="L359" t="s">
        <v>101</v>
      </c>
      <c r="M359" t="s">
        <v>65</v>
      </c>
      <c r="N359" t="s">
        <v>66</v>
      </c>
      <c r="O359" t="s">
        <v>67</v>
      </c>
      <c r="P359" s="1">
        <v>40908</v>
      </c>
      <c r="Q359" t="s">
        <v>53</v>
      </c>
      <c r="R359" s="2">
        <v>1627.47</v>
      </c>
      <c r="S359">
        <v>3</v>
      </c>
      <c r="T359">
        <v>0</v>
      </c>
      <c r="U359" t="s">
        <v>28</v>
      </c>
    </row>
    <row r="360" spans="1:21" x14ac:dyDescent="0.25">
      <c r="A360">
        <v>458</v>
      </c>
      <c r="B360" t="s">
        <v>1026</v>
      </c>
      <c r="C360" s="1">
        <v>40908</v>
      </c>
      <c r="D360" t="s">
        <v>1027</v>
      </c>
      <c r="E360" t="s">
        <v>246</v>
      </c>
      <c r="F360" t="s">
        <v>247</v>
      </c>
      <c r="G360" t="s">
        <v>248</v>
      </c>
      <c r="H360" t="s">
        <v>674</v>
      </c>
      <c r="I360" t="s">
        <v>99</v>
      </c>
      <c r="J360" t="s">
        <v>100</v>
      </c>
      <c r="K360">
        <v>8</v>
      </c>
      <c r="L360" t="s">
        <v>101</v>
      </c>
      <c r="M360" t="s">
        <v>65</v>
      </c>
      <c r="N360" t="s">
        <v>66</v>
      </c>
      <c r="O360" t="s">
        <v>67</v>
      </c>
      <c r="P360" s="1">
        <v>40908</v>
      </c>
      <c r="Q360" t="s">
        <v>53</v>
      </c>
      <c r="R360" s="2">
        <v>10699</v>
      </c>
      <c r="S360">
        <v>3</v>
      </c>
      <c r="T360">
        <v>0</v>
      </c>
      <c r="U360" t="s">
        <v>28</v>
      </c>
    </row>
    <row r="361" spans="1:21" x14ac:dyDescent="0.25">
      <c r="A361">
        <v>459</v>
      </c>
      <c r="B361" t="s">
        <v>1028</v>
      </c>
      <c r="C361" s="1">
        <v>40908</v>
      </c>
      <c r="D361" t="s">
        <v>1029</v>
      </c>
      <c r="E361" t="s">
        <v>246</v>
      </c>
      <c r="F361" t="s">
        <v>247</v>
      </c>
      <c r="G361" t="s">
        <v>248</v>
      </c>
      <c r="H361" t="s">
        <v>674</v>
      </c>
      <c r="I361" t="s">
        <v>99</v>
      </c>
      <c r="J361" t="s">
        <v>100</v>
      </c>
      <c r="K361">
        <v>8</v>
      </c>
      <c r="L361" t="s">
        <v>101</v>
      </c>
      <c r="M361" t="s">
        <v>65</v>
      </c>
      <c r="N361" t="s">
        <v>66</v>
      </c>
      <c r="O361" t="s">
        <v>67</v>
      </c>
      <c r="P361" s="1">
        <v>40908</v>
      </c>
      <c r="Q361" t="s">
        <v>53</v>
      </c>
      <c r="R361" s="2">
        <v>17398</v>
      </c>
      <c r="S361">
        <v>3</v>
      </c>
      <c r="T361">
        <v>0</v>
      </c>
      <c r="U361" t="s">
        <v>28</v>
      </c>
    </row>
    <row r="362" spans="1:21" x14ac:dyDescent="0.25">
      <c r="A362">
        <v>460</v>
      </c>
      <c r="B362" t="s">
        <v>1030</v>
      </c>
      <c r="C362" s="1">
        <v>40908</v>
      </c>
      <c r="D362" t="s">
        <v>1031</v>
      </c>
      <c r="E362" t="s">
        <v>987</v>
      </c>
      <c r="F362" t="s">
        <v>247</v>
      </c>
      <c r="G362" t="s">
        <v>248</v>
      </c>
      <c r="H362" t="s">
        <v>674</v>
      </c>
      <c r="I362" t="s">
        <v>99</v>
      </c>
      <c r="J362" t="s">
        <v>100</v>
      </c>
      <c r="K362">
        <v>8</v>
      </c>
      <c r="L362" t="s">
        <v>101</v>
      </c>
      <c r="M362" t="s">
        <v>65</v>
      </c>
      <c r="N362" t="s">
        <v>66</v>
      </c>
      <c r="O362" t="s">
        <v>67</v>
      </c>
      <c r="P362" s="1">
        <v>40908</v>
      </c>
      <c r="Q362" t="s">
        <v>53</v>
      </c>
      <c r="R362" s="2">
        <v>47154</v>
      </c>
      <c r="S362">
        <v>3</v>
      </c>
      <c r="T362">
        <v>0</v>
      </c>
      <c r="U362" t="s">
        <v>28</v>
      </c>
    </row>
    <row r="363" spans="1:21" x14ac:dyDescent="0.25">
      <c r="A363">
        <v>461</v>
      </c>
      <c r="B363" t="s">
        <v>1032</v>
      </c>
      <c r="C363" s="1">
        <v>40908</v>
      </c>
      <c r="D363" t="s">
        <v>1033</v>
      </c>
      <c r="E363" t="s">
        <v>670</v>
      </c>
      <c r="F363" t="s">
        <v>247</v>
      </c>
      <c r="G363" t="s">
        <v>248</v>
      </c>
      <c r="H363" t="s">
        <v>674</v>
      </c>
      <c r="I363" t="s">
        <v>99</v>
      </c>
      <c r="J363" t="s">
        <v>100</v>
      </c>
      <c r="K363">
        <v>8</v>
      </c>
      <c r="L363" t="s">
        <v>101</v>
      </c>
      <c r="M363" t="s">
        <v>65</v>
      </c>
      <c r="N363" t="s">
        <v>66</v>
      </c>
      <c r="O363" t="s">
        <v>67</v>
      </c>
      <c r="P363" s="1">
        <v>40908</v>
      </c>
      <c r="Q363" t="s">
        <v>53</v>
      </c>
      <c r="R363" s="2">
        <v>166450.25</v>
      </c>
      <c r="S363">
        <v>3</v>
      </c>
      <c r="T363">
        <v>0</v>
      </c>
      <c r="U363" t="s">
        <v>28</v>
      </c>
    </row>
    <row r="364" spans="1:21" x14ac:dyDescent="0.25">
      <c r="A364">
        <v>462</v>
      </c>
      <c r="B364" t="s">
        <v>1034</v>
      </c>
      <c r="C364" s="1">
        <v>40908</v>
      </c>
      <c r="D364" t="s">
        <v>1035</v>
      </c>
      <c r="E364" t="s">
        <v>803</v>
      </c>
      <c r="F364" t="s">
        <v>247</v>
      </c>
      <c r="G364" t="s">
        <v>248</v>
      </c>
      <c r="H364" t="s">
        <v>674</v>
      </c>
      <c r="I364" t="s">
        <v>99</v>
      </c>
      <c r="J364" t="s">
        <v>100</v>
      </c>
      <c r="K364">
        <v>8</v>
      </c>
      <c r="L364" t="s">
        <v>101</v>
      </c>
      <c r="M364" t="s">
        <v>65</v>
      </c>
      <c r="N364" t="s">
        <v>66</v>
      </c>
      <c r="O364" t="s">
        <v>67</v>
      </c>
      <c r="P364" s="1">
        <v>40908</v>
      </c>
      <c r="Q364" t="s">
        <v>53</v>
      </c>
      <c r="R364" s="2">
        <v>25467.8</v>
      </c>
      <c r="S364">
        <v>3</v>
      </c>
      <c r="T364">
        <v>0</v>
      </c>
      <c r="U364" t="s">
        <v>28</v>
      </c>
    </row>
    <row r="365" spans="1:21" x14ac:dyDescent="0.25">
      <c r="A365">
        <v>463</v>
      </c>
      <c r="B365" t="s">
        <v>1036</v>
      </c>
      <c r="C365" s="1">
        <v>40908</v>
      </c>
      <c r="D365" t="s">
        <v>1037</v>
      </c>
      <c r="E365" t="s">
        <v>1038</v>
      </c>
      <c r="F365" t="s">
        <v>247</v>
      </c>
      <c r="G365" t="s">
        <v>248</v>
      </c>
      <c r="H365" t="s">
        <v>674</v>
      </c>
      <c r="I365" t="s">
        <v>99</v>
      </c>
      <c r="J365" t="s">
        <v>100</v>
      </c>
      <c r="K365">
        <v>8</v>
      </c>
      <c r="L365" t="s">
        <v>101</v>
      </c>
      <c r="M365" t="s">
        <v>65</v>
      </c>
      <c r="N365" t="s">
        <v>66</v>
      </c>
      <c r="O365" t="s">
        <v>67</v>
      </c>
      <c r="P365" s="1">
        <v>40908</v>
      </c>
      <c r="Q365" t="s">
        <v>53</v>
      </c>
      <c r="R365" s="2">
        <v>107474</v>
      </c>
      <c r="S365">
        <v>3</v>
      </c>
      <c r="T365">
        <v>0</v>
      </c>
      <c r="U365" t="s">
        <v>28</v>
      </c>
    </row>
    <row r="366" spans="1:21" x14ac:dyDescent="0.25">
      <c r="A366">
        <v>464</v>
      </c>
      <c r="B366" t="s">
        <v>1039</v>
      </c>
      <c r="C366" s="1">
        <v>40908</v>
      </c>
      <c r="D366" t="s">
        <v>1040</v>
      </c>
      <c r="E366" t="s">
        <v>1041</v>
      </c>
      <c r="F366" t="s">
        <v>247</v>
      </c>
      <c r="G366" t="s">
        <v>248</v>
      </c>
      <c r="H366" t="s">
        <v>674</v>
      </c>
      <c r="I366" t="s">
        <v>99</v>
      </c>
      <c r="J366" t="s">
        <v>100</v>
      </c>
      <c r="K366">
        <v>8</v>
      </c>
      <c r="L366" t="s">
        <v>101</v>
      </c>
      <c r="M366" t="s">
        <v>65</v>
      </c>
      <c r="N366" t="s">
        <v>66</v>
      </c>
      <c r="O366" t="s">
        <v>67</v>
      </c>
      <c r="P366" s="1">
        <v>40908</v>
      </c>
      <c r="Q366" t="s">
        <v>53</v>
      </c>
      <c r="R366" s="2">
        <v>2634.87</v>
      </c>
      <c r="S366">
        <v>3</v>
      </c>
      <c r="T366">
        <v>0</v>
      </c>
      <c r="U366" t="s">
        <v>28</v>
      </c>
    </row>
    <row r="367" spans="1:21" x14ac:dyDescent="0.25">
      <c r="A367">
        <v>465</v>
      </c>
      <c r="B367" t="s">
        <v>1042</v>
      </c>
      <c r="C367" s="1">
        <v>41274</v>
      </c>
      <c r="D367" t="s">
        <v>1043</v>
      </c>
      <c r="E367" t="s">
        <v>1044</v>
      </c>
      <c r="F367" t="s">
        <v>247</v>
      </c>
      <c r="G367" t="s">
        <v>248</v>
      </c>
      <c r="H367" t="s">
        <v>1045</v>
      </c>
      <c r="I367" t="s">
        <v>99</v>
      </c>
      <c r="J367" t="s">
        <v>100</v>
      </c>
      <c r="K367">
        <v>8</v>
      </c>
      <c r="L367" t="s">
        <v>101</v>
      </c>
      <c r="M367" t="s">
        <v>65</v>
      </c>
      <c r="N367" t="s">
        <v>66</v>
      </c>
      <c r="O367" t="s">
        <v>67</v>
      </c>
      <c r="P367" s="1">
        <v>41274</v>
      </c>
      <c r="Q367" t="s">
        <v>53</v>
      </c>
      <c r="R367" s="2">
        <v>2842</v>
      </c>
      <c r="S367">
        <v>3</v>
      </c>
      <c r="T367">
        <v>0</v>
      </c>
      <c r="U367" t="s">
        <v>28</v>
      </c>
    </row>
    <row r="368" spans="1:21" x14ac:dyDescent="0.25">
      <c r="A368">
        <v>466</v>
      </c>
      <c r="B368" t="s">
        <v>1046</v>
      </c>
      <c r="C368" s="1">
        <v>41274</v>
      </c>
      <c r="D368" t="s">
        <v>1047</v>
      </c>
      <c r="E368" t="s">
        <v>265</v>
      </c>
      <c r="F368" t="s">
        <v>247</v>
      </c>
      <c r="G368" t="s">
        <v>248</v>
      </c>
      <c r="H368" t="s">
        <v>674</v>
      </c>
      <c r="I368" t="s">
        <v>99</v>
      </c>
      <c r="J368" t="s">
        <v>100</v>
      </c>
      <c r="K368">
        <v>8</v>
      </c>
      <c r="L368" t="s">
        <v>101</v>
      </c>
      <c r="M368" t="s">
        <v>65</v>
      </c>
      <c r="N368" t="s">
        <v>66</v>
      </c>
      <c r="O368" t="s">
        <v>67</v>
      </c>
      <c r="P368" s="1">
        <v>41274</v>
      </c>
      <c r="Q368" t="s">
        <v>53</v>
      </c>
      <c r="R368">
        <v>245</v>
      </c>
      <c r="S368">
        <v>3</v>
      </c>
      <c r="T368">
        <v>0</v>
      </c>
      <c r="U368" t="s">
        <v>28</v>
      </c>
    </row>
    <row r="369" spans="1:21" x14ac:dyDescent="0.25">
      <c r="A369">
        <v>467</v>
      </c>
      <c r="B369" t="s">
        <v>1048</v>
      </c>
      <c r="C369" s="1">
        <v>41274</v>
      </c>
      <c r="D369" t="s">
        <v>1049</v>
      </c>
      <c r="E369" t="s">
        <v>246</v>
      </c>
      <c r="F369" t="s">
        <v>247</v>
      </c>
      <c r="G369" t="s">
        <v>248</v>
      </c>
      <c r="H369" t="s">
        <v>674</v>
      </c>
      <c r="I369" t="s">
        <v>99</v>
      </c>
      <c r="J369" t="s">
        <v>100</v>
      </c>
      <c r="K369">
        <v>8</v>
      </c>
      <c r="L369" t="s">
        <v>101</v>
      </c>
      <c r="M369" t="s">
        <v>65</v>
      </c>
      <c r="N369" t="s">
        <v>66</v>
      </c>
      <c r="O369" t="s">
        <v>67</v>
      </c>
      <c r="P369" s="1">
        <v>41274</v>
      </c>
      <c r="Q369" t="s">
        <v>53</v>
      </c>
      <c r="R369" s="2">
        <v>9622.61</v>
      </c>
      <c r="S369">
        <v>3</v>
      </c>
      <c r="T369">
        <v>0</v>
      </c>
      <c r="U369" t="s">
        <v>28</v>
      </c>
    </row>
    <row r="370" spans="1:21" x14ac:dyDescent="0.25">
      <c r="A370">
        <v>468</v>
      </c>
      <c r="B370" t="s">
        <v>1050</v>
      </c>
      <c r="C370" s="1">
        <v>41274</v>
      </c>
      <c r="D370" t="s">
        <v>1051</v>
      </c>
      <c r="E370" t="s">
        <v>987</v>
      </c>
      <c r="F370" t="s">
        <v>247</v>
      </c>
      <c r="G370" t="s">
        <v>248</v>
      </c>
      <c r="H370" t="s">
        <v>674</v>
      </c>
      <c r="I370" t="s">
        <v>99</v>
      </c>
      <c r="J370" t="s">
        <v>100</v>
      </c>
      <c r="K370">
        <v>8</v>
      </c>
      <c r="L370" t="s">
        <v>101</v>
      </c>
      <c r="M370" t="s">
        <v>65</v>
      </c>
      <c r="N370" t="s">
        <v>66</v>
      </c>
      <c r="O370" t="s">
        <v>67</v>
      </c>
      <c r="P370" s="1">
        <v>41274</v>
      </c>
      <c r="Q370" t="s">
        <v>53</v>
      </c>
      <c r="R370" s="2">
        <v>14198.4</v>
      </c>
      <c r="S370">
        <v>3</v>
      </c>
      <c r="T370">
        <v>0</v>
      </c>
      <c r="U370" t="s">
        <v>28</v>
      </c>
    </row>
    <row r="371" spans="1:21" x14ac:dyDescent="0.25">
      <c r="A371">
        <v>469</v>
      </c>
      <c r="B371" t="s">
        <v>1052</v>
      </c>
      <c r="C371" s="1">
        <v>41639</v>
      </c>
      <c r="D371" t="s">
        <v>1053</v>
      </c>
      <c r="E371" t="s">
        <v>1054</v>
      </c>
      <c r="F371" t="s">
        <v>247</v>
      </c>
      <c r="G371" t="s">
        <v>248</v>
      </c>
      <c r="H371" t="s">
        <v>674</v>
      </c>
      <c r="I371" t="s">
        <v>99</v>
      </c>
      <c r="J371" t="s">
        <v>100</v>
      </c>
      <c r="K371">
        <v>8</v>
      </c>
      <c r="L371" t="s">
        <v>101</v>
      </c>
      <c r="M371" t="s">
        <v>65</v>
      </c>
      <c r="N371" t="s">
        <v>66</v>
      </c>
      <c r="O371" t="s">
        <v>67</v>
      </c>
      <c r="P371" s="1">
        <v>41639</v>
      </c>
      <c r="Q371" t="s">
        <v>53</v>
      </c>
      <c r="R371" s="2">
        <v>1669.24</v>
      </c>
      <c r="S371">
        <v>3</v>
      </c>
      <c r="T371">
        <v>0</v>
      </c>
      <c r="U371" t="s">
        <v>28</v>
      </c>
    </row>
    <row r="372" spans="1:21" x14ac:dyDescent="0.25">
      <c r="A372">
        <v>470</v>
      </c>
      <c r="B372" t="s">
        <v>1055</v>
      </c>
      <c r="C372" s="1">
        <v>41639</v>
      </c>
      <c r="D372" t="s">
        <v>1056</v>
      </c>
      <c r="E372" t="s">
        <v>670</v>
      </c>
      <c r="F372" t="s">
        <v>247</v>
      </c>
      <c r="G372" t="s">
        <v>248</v>
      </c>
      <c r="H372" t="s">
        <v>674</v>
      </c>
      <c r="I372" t="s">
        <v>99</v>
      </c>
      <c r="J372" t="s">
        <v>100</v>
      </c>
      <c r="K372">
        <v>8</v>
      </c>
      <c r="L372" t="s">
        <v>101</v>
      </c>
      <c r="M372" t="s">
        <v>65</v>
      </c>
      <c r="N372" t="s">
        <v>66</v>
      </c>
      <c r="O372" t="s">
        <v>67</v>
      </c>
      <c r="P372" s="1">
        <v>41639</v>
      </c>
      <c r="Q372" t="s">
        <v>53</v>
      </c>
      <c r="R372" s="2">
        <v>2911.65</v>
      </c>
      <c r="S372">
        <v>3</v>
      </c>
      <c r="T372">
        <v>0</v>
      </c>
      <c r="U372" t="s">
        <v>28</v>
      </c>
    </row>
    <row r="373" spans="1:21" x14ac:dyDescent="0.25">
      <c r="A373">
        <v>471</v>
      </c>
      <c r="B373" t="s">
        <v>1057</v>
      </c>
      <c r="C373" s="1">
        <v>41639</v>
      </c>
      <c r="D373" t="s">
        <v>1058</v>
      </c>
      <c r="E373" t="s">
        <v>670</v>
      </c>
      <c r="F373" t="s">
        <v>247</v>
      </c>
      <c r="G373" t="s">
        <v>248</v>
      </c>
      <c r="H373" t="s">
        <v>674</v>
      </c>
      <c r="I373" t="s">
        <v>99</v>
      </c>
      <c r="J373" t="s">
        <v>100</v>
      </c>
      <c r="K373">
        <v>8</v>
      </c>
      <c r="L373" t="s">
        <v>101</v>
      </c>
      <c r="M373" t="s">
        <v>65</v>
      </c>
      <c r="N373" t="s">
        <v>66</v>
      </c>
      <c r="O373" t="s">
        <v>67</v>
      </c>
      <c r="P373" s="1">
        <v>41639</v>
      </c>
      <c r="Q373" t="s">
        <v>53</v>
      </c>
      <c r="R373" s="2">
        <v>2009.12</v>
      </c>
      <c r="S373">
        <v>3</v>
      </c>
      <c r="T373">
        <v>0</v>
      </c>
      <c r="U373" t="s">
        <v>28</v>
      </c>
    </row>
    <row r="374" spans="1:21" x14ac:dyDescent="0.25">
      <c r="A374">
        <v>472</v>
      </c>
      <c r="B374" t="s">
        <v>1059</v>
      </c>
      <c r="C374" s="1">
        <v>41639</v>
      </c>
      <c r="D374" t="s">
        <v>1060</v>
      </c>
      <c r="E374" t="s">
        <v>987</v>
      </c>
      <c r="F374" t="s">
        <v>247</v>
      </c>
      <c r="G374" t="s">
        <v>248</v>
      </c>
      <c r="H374" t="s">
        <v>674</v>
      </c>
      <c r="I374" t="s">
        <v>99</v>
      </c>
      <c r="J374" t="s">
        <v>100</v>
      </c>
      <c r="K374">
        <v>8</v>
      </c>
      <c r="L374" t="s">
        <v>101</v>
      </c>
      <c r="M374" t="s">
        <v>65</v>
      </c>
      <c r="N374" t="s">
        <v>66</v>
      </c>
      <c r="O374" t="s">
        <v>67</v>
      </c>
      <c r="P374" s="1">
        <v>41639</v>
      </c>
      <c r="Q374" t="s">
        <v>53</v>
      </c>
      <c r="R374" s="2">
        <v>31477.759999999998</v>
      </c>
      <c r="S374">
        <v>3</v>
      </c>
      <c r="T374">
        <v>0</v>
      </c>
      <c r="U374" t="s">
        <v>28</v>
      </c>
    </row>
    <row r="375" spans="1:21" x14ac:dyDescent="0.25">
      <c r="A375">
        <v>473</v>
      </c>
      <c r="B375" t="s">
        <v>1061</v>
      </c>
      <c r="C375" s="1">
        <v>41639</v>
      </c>
      <c r="D375" t="s">
        <v>1062</v>
      </c>
      <c r="E375" t="s">
        <v>197</v>
      </c>
      <c r="F375" t="s">
        <v>247</v>
      </c>
      <c r="G375" t="s">
        <v>248</v>
      </c>
      <c r="H375" t="s">
        <v>674</v>
      </c>
      <c r="I375" t="s">
        <v>99</v>
      </c>
      <c r="J375" t="s">
        <v>100</v>
      </c>
      <c r="K375">
        <v>8</v>
      </c>
      <c r="L375" t="s">
        <v>101</v>
      </c>
      <c r="M375" t="s">
        <v>65</v>
      </c>
      <c r="N375" t="s">
        <v>66</v>
      </c>
      <c r="O375" t="s">
        <v>67</v>
      </c>
      <c r="P375" s="1">
        <v>41639</v>
      </c>
      <c r="Q375" t="s">
        <v>53</v>
      </c>
      <c r="R375" s="2">
        <v>3490</v>
      </c>
      <c r="S375">
        <v>3</v>
      </c>
      <c r="T375">
        <v>0</v>
      </c>
      <c r="U375" t="s">
        <v>28</v>
      </c>
    </row>
    <row r="376" spans="1:21" x14ac:dyDescent="0.25">
      <c r="A376">
        <v>474</v>
      </c>
      <c r="B376" t="s">
        <v>1063</v>
      </c>
      <c r="C376" s="1">
        <v>41639</v>
      </c>
      <c r="D376" t="s">
        <v>1064</v>
      </c>
      <c r="E376" t="s">
        <v>1065</v>
      </c>
      <c r="F376" t="s">
        <v>247</v>
      </c>
      <c r="G376" t="s">
        <v>248</v>
      </c>
      <c r="H376" t="s">
        <v>674</v>
      </c>
      <c r="I376" t="s">
        <v>99</v>
      </c>
      <c r="J376" t="s">
        <v>100</v>
      </c>
      <c r="K376">
        <v>8</v>
      </c>
      <c r="L376" t="s">
        <v>101</v>
      </c>
      <c r="M376" t="s">
        <v>65</v>
      </c>
      <c r="N376" t="s">
        <v>66</v>
      </c>
      <c r="O376" t="s">
        <v>67</v>
      </c>
      <c r="P376" s="1">
        <v>41639</v>
      </c>
      <c r="Q376" t="s">
        <v>53</v>
      </c>
      <c r="R376" s="2">
        <v>28420</v>
      </c>
      <c r="S376">
        <v>3</v>
      </c>
      <c r="T376">
        <v>0</v>
      </c>
      <c r="U376" t="s">
        <v>28</v>
      </c>
    </row>
    <row r="377" spans="1:21" x14ac:dyDescent="0.25">
      <c r="A377">
        <v>475</v>
      </c>
      <c r="B377" t="s">
        <v>1066</v>
      </c>
      <c r="C377" s="1">
        <v>41639</v>
      </c>
      <c r="D377" t="s">
        <v>1067</v>
      </c>
      <c r="E377" t="s">
        <v>670</v>
      </c>
      <c r="F377" t="s">
        <v>247</v>
      </c>
      <c r="G377" t="s">
        <v>248</v>
      </c>
      <c r="H377" t="s">
        <v>674</v>
      </c>
      <c r="I377" t="s">
        <v>99</v>
      </c>
      <c r="J377" t="s">
        <v>100</v>
      </c>
      <c r="K377">
        <v>8</v>
      </c>
      <c r="L377" t="s">
        <v>101</v>
      </c>
      <c r="M377" t="s">
        <v>65</v>
      </c>
      <c r="N377" t="s">
        <v>66</v>
      </c>
      <c r="O377" t="s">
        <v>67</v>
      </c>
      <c r="P377" s="1">
        <v>41639</v>
      </c>
      <c r="Q377" t="s">
        <v>53</v>
      </c>
      <c r="R377" s="2">
        <v>65540</v>
      </c>
      <c r="S377">
        <v>3</v>
      </c>
      <c r="T377">
        <v>0</v>
      </c>
      <c r="U377" t="s">
        <v>28</v>
      </c>
    </row>
    <row r="378" spans="1:21" x14ac:dyDescent="0.25">
      <c r="A378">
        <v>476</v>
      </c>
      <c r="B378" t="s">
        <v>1068</v>
      </c>
      <c r="C378" s="1">
        <v>41639</v>
      </c>
      <c r="D378" t="s">
        <v>1069</v>
      </c>
      <c r="E378" t="s">
        <v>811</v>
      </c>
      <c r="F378" t="s">
        <v>247</v>
      </c>
      <c r="G378" t="s">
        <v>248</v>
      </c>
      <c r="H378" t="s">
        <v>674</v>
      </c>
      <c r="I378" t="s">
        <v>99</v>
      </c>
      <c r="J378" t="s">
        <v>100</v>
      </c>
      <c r="K378">
        <v>8</v>
      </c>
      <c r="L378" t="s">
        <v>101</v>
      </c>
      <c r="M378" t="s">
        <v>65</v>
      </c>
      <c r="N378" t="s">
        <v>66</v>
      </c>
      <c r="O378" t="s">
        <v>67</v>
      </c>
      <c r="P378" s="1">
        <v>41639</v>
      </c>
      <c r="Q378" t="s">
        <v>53</v>
      </c>
      <c r="R378" s="2">
        <v>4408</v>
      </c>
      <c r="S378">
        <v>3</v>
      </c>
      <c r="T378">
        <v>0</v>
      </c>
      <c r="U378" t="s">
        <v>28</v>
      </c>
    </row>
    <row r="379" spans="1:21" x14ac:dyDescent="0.25">
      <c r="A379">
        <v>477</v>
      </c>
      <c r="B379" t="s">
        <v>1070</v>
      </c>
      <c r="C379" s="1">
        <v>41639</v>
      </c>
      <c r="D379" t="s">
        <v>1071</v>
      </c>
      <c r="E379" t="s">
        <v>670</v>
      </c>
      <c r="F379" t="s">
        <v>247</v>
      </c>
      <c r="G379" t="s">
        <v>248</v>
      </c>
      <c r="H379" t="s">
        <v>674</v>
      </c>
      <c r="I379" t="s">
        <v>99</v>
      </c>
      <c r="J379" t="s">
        <v>100</v>
      </c>
      <c r="K379">
        <v>8</v>
      </c>
      <c r="L379" t="s">
        <v>101</v>
      </c>
      <c r="M379" t="s">
        <v>65</v>
      </c>
      <c r="N379" t="s">
        <v>66</v>
      </c>
      <c r="O379" t="s">
        <v>67</v>
      </c>
      <c r="P379" s="1">
        <v>41639</v>
      </c>
      <c r="Q379" t="s">
        <v>53</v>
      </c>
      <c r="R379" s="2">
        <v>444150</v>
      </c>
      <c r="S379">
        <v>3</v>
      </c>
      <c r="T379">
        <v>0</v>
      </c>
      <c r="U379" t="s">
        <v>28</v>
      </c>
    </row>
    <row r="380" spans="1:21" x14ac:dyDescent="0.25">
      <c r="A380">
        <v>478</v>
      </c>
      <c r="B380" t="s">
        <v>1072</v>
      </c>
      <c r="C380" s="1">
        <v>41639</v>
      </c>
      <c r="D380" t="s">
        <v>1073</v>
      </c>
      <c r="E380" t="s">
        <v>1020</v>
      </c>
      <c r="F380" t="s">
        <v>247</v>
      </c>
      <c r="G380" t="s">
        <v>248</v>
      </c>
      <c r="H380" t="s">
        <v>674</v>
      </c>
      <c r="I380" t="s">
        <v>99</v>
      </c>
      <c r="J380" t="s">
        <v>100</v>
      </c>
      <c r="K380">
        <v>8</v>
      </c>
      <c r="L380" t="s">
        <v>101</v>
      </c>
      <c r="M380" t="s">
        <v>65</v>
      </c>
      <c r="N380" t="s">
        <v>66</v>
      </c>
      <c r="O380" t="s">
        <v>67</v>
      </c>
      <c r="P380" s="1">
        <v>41639</v>
      </c>
      <c r="Q380" t="s">
        <v>53</v>
      </c>
      <c r="R380" s="2">
        <v>25000</v>
      </c>
      <c r="S380">
        <v>3</v>
      </c>
      <c r="T380">
        <v>0</v>
      </c>
      <c r="U380" t="s">
        <v>28</v>
      </c>
    </row>
    <row r="381" spans="1:21" ht="409.5" x14ac:dyDescent="0.25">
      <c r="A381">
        <v>479</v>
      </c>
      <c r="B381" t="s">
        <v>1074</v>
      </c>
      <c r="C381" s="1">
        <v>41639</v>
      </c>
      <c r="D381" s="3" t="s">
        <v>1075</v>
      </c>
      <c r="E381" t="s">
        <v>246</v>
      </c>
      <c r="F381" t="s">
        <v>247</v>
      </c>
      <c r="G381" t="s">
        <v>248</v>
      </c>
      <c r="H381" t="s">
        <v>1076</v>
      </c>
      <c r="I381" t="s">
        <v>112</v>
      </c>
      <c r="J381" t="s">
        <v>113</v>
      </c>
      <c r="K381">
        <v>19</v>
      </c>
      <c r="L381" t="s">
        <v>114</v>
      </c>
      <c r="M381" t="s">
        <v>65</v>
      </c>
      <c r="N381" t="s">
        <v>66</v>
      </c>
      <c r="O381" t="s">
        <v>67</v>
      </c>
      <c r="P381" s="1">
        <v>42735</v>
      </c>
      <c r="Q381" t="s">
        <v>53</v>
      </c>
      <c r="R381" s="2">
        <v>57870.31</v>
      </c>
      <c r="S381">
        <v>3</v>
      </c>
      <c r="T381">
        <v>0</v>
      </c>
      <c r="U381" t="s">
        <v>28</v>
      </c>
    </row>
    <row r="382" spans="1:21" x14ac:dyDescent="0.25">
      <c r="A382">
        <v>498</v>
      </c>
      <c r="B382" t="s">
        <v>1077</v>
      </c>
      <c r="C382" s="1">
        <v>42735</v>
      </c>
      <c r="D382" t="s">
        <v>1078</v>
      </c>
      <c r="E382" t="s">
        <v>246</v>
      </c>
      <c r="F382" t="s">
        <v>247</v>
      </c>
      <c r="G382" t="s">
        <v>248</v>
      </c>
      <c r="H382" t="s">
        <v>1079</v>
      </c>
      <c r="I382" t="s">
        <v>112</v>
      </c>
      <c r="J382" t="s">
        <v>113</v>
      </c>
      <c r="K382">
        <v>19</v>
      </c>
      <c r="L382" t="s">
        <v>114</v>
      </c>
      <c r="M382" t="s">
        <v>65</v>
      </c>
      <c r="N382" t="s">
        <v>66</v>
      </c>
      <c r="O382" t="s">
        <v>67</v>
      </c>
      <c r="P382" s="1">
        <v>42735</v>
      </c>
      <c r="Q382" t="s">
        <v>53</v>
      </c>
      <c r="R382" s="2">
        <v>317611.33</v>
      </c>
      <c r="S382">
        <v>3</v>
      </c>
      <c r="T382">
        <v>0</v>
      </c>
      <c r="U382" t="s">
        <v>28</v>
      </c>
    </row>
    <row r="383" spans="1:21" ht="409.5" x14ac:dyDescent="0.25">
      <c r="A383">
        <v>499</v>
      </c>
      <c r="B383" t="s">
        <v>1080</v>
      </c>
      <c r="C383" s="1">
        <v>42735</v>
      </c>
      <c r="D383" s="3" t="s">
        <v>1081</v>
      </c>
      <c r="E383" t="s">
        <v>246</v>
      </c>
      <c r="F383" t="s">
        <v>247</v>
      </c>
      <c r="G383" t="s">
        <v>248</v>
      </c>
      <c r="H383" t="s">
        <v>1082</v>
      </c>
      <c r="I383" t="s">
        <v>112</v>
      </c>
      <c r="J383" t="s">
        <v>113</v>
      </c>
      <c r="K383">
        <v>19</v>
      </c>
      <c r="L383" t="s">
        <v>114</v>
      </c>
      <c r="M383" t="s">
        <v>65</v>
      </c>
      <c r="N383" t="s">
        <v>66</v>
      </c>
      <c r="O383" t="s">
        <v>67</v>
      </c>
      <c r="P383" s="1">
        <v>42735</v>
      </c>
      <c r="Q383" t="s">
        <v>53</v>
      </c>
      <c r="R383" s="2">
        <v>113250</v>
      </c>
      <c r="S383">
        <v>3</v>
      </c>
      <c r="T383">
        <v>0</v>
      </c>
      <c r="U383" t="s">
        <v>28</v>
      </c>
    </row>
    <row r="384" spans="1:21" x14ac:dyDescent="0.25">
      <c r="A384">
        <v>501</v>
      </c>
      <c r="B384" t="s">
        <v>1083</v>
      </c>
      <c r="C384" s="1">
        <v>42735</v>
      </c>
      <c r="D384" t="s">
        <v>1084</v>
      </c>
      <c r="E384" t="s">
        <v>246</v>
      </c>
      <c r="F384" t="s">
        <v>247</v>
      </c>
      <c r="G384" t="s">
        <v>248</v>
      </c>
      <c r="H384" t="s">
        <v>1085</v>
      </c>
      <c r="I384" t="s">
        <v>112</v>
      </c>
      <c r="J384" t="s">
        <v>113</v>
      </c>
      <c r="K384">
        <v>19</v>
      </c>
      <c r="L384" t="s">
        <v>114</v>
      </c>
      <c r="M384" t="s">
        <v>65</v>
      </c>
      <c r="N384" t="s">
        <v>66</v>
      </c>
      <c r="O384" t="s">
        <v>67</v>
      </c>
      <c r="P384" s="1">
        <v>42735</v>
      </c>
      <c r="Q384" t="s">
        <v>53</v>
      </c>
      <c r="R384" s="2">
        <v>68500</v>
      </c>
      <c r="S384">
        <v>3</v>
      </c>
      <c r="T384">
        <v>0</v>
      </c>
      <c r="U384" t="s">
        <v>28</v>
      </c>
    </row>
    <row r="385" spans="1:21" x14ac:dyDescent="0.25">
      <c r="A385">
        <v>502</v>
      </c>
      <c r="B385" t="s">
        <v>1086</v>
      </c>
      <c r="C385" s="1">
        <v>42735</v>
      </c>
      <c r="D385" t="s">
        <v>1087</v>
      </c>
      <c r="E385" t="s">
        <v>246</v>
      </c>
      <c r="F385" t="s">
        <v>247</v>
      </c>
      <c r="G385" t="s">
        <v>248</v>
      </c>
      <c r="H385" t="s">
        <v>1088</v>
      </c>
      <c r="I385" t="s">
        <v>112</v>
      </c>
      <c r="J385" t="s">
        <v>113</v>
      </c>
      <c r="K385">
        <v>19</v>
      </c>
      <c r="L385" t="s">
        <v>114</v>
      </c>
      <c r="M385" t="s">
        <v>65</v>
      </c>
      <c r="N385" t="s">
        <v>66</v>
      </c>
      <c r="O385" t="s">
        <v>67</v>
      </c>
      <c r="P385" s="1">
        <v>42735</v>
      </c>
      <c r="Q385" t="s">
        <v>53</v>
      </c>
      <c r="R385" s="2">
        <v>292320</v>
      </c>
      <c r="S385">
        <v>3</v>
      </c>
      <c r="T385">
        <v>0</v>
      </c>
      <c r="U385" t="s">
        <v>28</v>
      </c>
    </row>
    <row r="386" spans="1:21" x14ac:dyDescent="0.25">
      <c r="A386">
        <v>503</v>
      </c>
      <c r="B386" t="s">
        <v>1089</v>
      </c>
      <c r="C386" s="1">
        <v>42735</v>
      </c>
      <c r="D386" t="s">
        <v>1090</v>
      </c>
      <c r="E386" t="s">
        <v>246</v>
      </c>
      <c r="F386" t="s">
        <v>247</v>
      </c>
      <c r="G386" t="s">
        <v>248</v>
      </c>
      <c r="H386" t="s">
        <v>1091</v>
      </c>
      <c r="I386" t="s">
        <v>1092</v>
      </c>
      <c r="J386" t="s">
        <v>1093</v>
      </c>
      <c r="K386">
        <v>21</v>
      </c>
      <c r="L386" t="s">
        <v>1094</v>
      </c>
      <c r="M386" t="s">
        <v>65</v>
      </c>
      <c r="N386" t="s">
        <v>66</v>
      </c>
      <c r="O386" t="s">
        <v>67</v>
      </c>
      <c r="P386" s="1">
        <v>42735</v>
      </c>
      <c r="Q386" t="s">
        <v>53</v>
      </c>
      <c r="R386" s="2">
        <v>76560</v>
      </c>
      <c r="S386">
        <v>3</v>
      </c>
      <c r="T386">
        <v>0</v>
      </c>
      <c r="U386" t="s">
        <v>28</v>
      </c>
    </row>
    <row r="387" spans="1:21" x14ac:dyDescent="0.25">
      <c r="A387">
        <v>504</v>
      </c>
      <c r="B387" t="s">
        <v>1095</v>
      </c>
      <c r="C387" s="1">
        <v>42735</v>
      </c>
      <c r="D387" t="s">
        <v>1096</v>
      </c>
      <c r="E387" t="s">
        <v>246</v>
      </c>
      <c r="F387" t="s">
        <v>247</v>
      </c>
      <c r="G387" t="s">
        <v>248</v>
      </c>
      <c r="H387" t="s">
        <v>1097</v>
      </c>
      <c r="I387" t="s">
        <v>1092</v>
      </c>
      <c r="J387" t="s">
        <v>1093</v>
      </c>
      <c r="K387">
        <v>21</v>
      </c>
      <c r="L387" t="s">
        <v>1094</v>
      </c>
      <c r="M387" t="s">
        <v>65</v>
      </c>
      <c r="N387" t="s">
        <v>66</v>
      </c>
      <c r="O387" t="s">
        <v>67</v>
      </c>
      <c r="P387" s="1">
        <v>42735</v>
      </c>
      <c r="Q387" t="s">
        <v>53</v>
      </c>
      <c r="R387" s="2">
        <v>199705.60000000001</v>
      </c>
      <c r="S387">
        <v>3</v>
      </c>
      <c r="T387">
        <v>0</v>
      </c>
      <c r="U387" t="s">
        <v>28</v>
      </c>
    </row>
    <row r="388" spans="1:21" x14ac:dyDescent="0.25">
      <c r="A388">
        <v>505</v>
      </c>
      <c r="B388" t="s">
        <v>1098</v>
      </c>
      <c r="C388" s="1">
        <v>42735</v>
      </c>
      <c r="D388" t="s">
        <v>1099</v>
      </c>
      <c r="E388" t="s">
        <v>246</v>
      </c>
      <c r="F388" t="s">
        <v>247</v>
      </c>
      <c r="G388" t="s">
        <v>248</v>
      </c>
      <c r="H388" t="s">
        <v>1100</v>
      </c>
      <c r="I388" t="s">
        <v>1092</v>
      </c>
      <c r="J388" t="s">
        <v>1093</v>
      </c>
      <c r="K388">
        <v>21</v>
      </c>
      <c r="L388" t="s">
        <v>1094</v>
      </c>
      <c r="M388" t="s">
        <v>65</v>
      </c>
      <c r="N388" t="s">
        <v>66</v>
      </c>
      <c r="O388" t="s">
        <v>67</v>
      </c>
      <c r="P388" s="1">
        <v>42735</v>
      </c>
      <c r="Q388" t="s">
        <v>53</v>
      </c>
      <c r="R388" s="2">
        <v>108402</v>
      </c>
      <c r="S388">
        <v>3</v>
      </c>
      <c r="T388">
        <v>0</v>
      </c>
      <c r="U388" t="s">
        <v>28</v>
      </c>
    </row>
    <row r="389" spans="1:21" x14ac:dyDescent="0.25">
      <c r="A389">
        <v>506</v>
      </c>
      <c r="B389" t="s">
        <v>1101</v>
      </c>
      <c r="C389" s="1">
        <v>42735</v>
      </c>
      <c r="D389" t="s">
        <v>1102</v>
      </c>
      <c r="E389" t="s">
        <v>246</v>
      </c>
      <c r="F389" t="s">
        <v>247</v>
      </c>
      <c r="G389" t="s">
        <v>248</v>
      </c>
      <c r="H389" t="s">
        <v>1103</v>
      </c>
      <c r="I389" t="s">
        <v>1092</v>
      </c>
      <c r="J389" t="s">
        <v>1093</v>
      </c>
      <c r="K389">
        <v>21</v>
      </c>
      <c r="L389" t="s">
        <v>1094</v>
      </c>
      <c r="M389" t="s">
        <v>65</v>
      </c>
      <c r="N389" t="s">
        <v>66</v>
      </c>
      <c r="O389" t="s">
        <v>67</v>
      </c>
      <c r="P389" s="1">
        <v>42735</v>
      </c>
      <c r="Q389" t="s">
        <v>53</v>
      </c>
      <c r="R389" s="2">
        <v>179394</v>
      </c>
      <c r="S389">
        <v>3</v>
      </c>
      <c r="T389">
        <v>0</v>
      </c>
      <c r="U389" t="s">
        <v>28</v>
      </c>
    </row>
    <row r="390" spans="1:21" x14ac:dyDescent="0.25">
      <c r="A390">
        <v>507</v>
      </c>
      <c r="B390" t="s">
        <v>1104</v>
      </c>
      <c r="C390" s="1">
        <v>42735</v>
      </c>
      <c r="D390" t="s">
        <v>1105</v>
      </c>
      <c r="E390" t="s">
        <v>246</v>
      </c>
      <c r="F390" t="s">
        <v>247</v>
      </c>
      <c r="G390" t="s">
        <v>248</v>
      </c>
      <c r="H390" t="s">
        <v>1106</v>
      </c>
      <c r="I390" t="s">
        <v>1092</v>
      </c>
      <c r="J390" t="s">
        <v>1093</v>
      </c>
      <c r="K390">
        <v>21</v>
      </c>
      <c r="L390" t="s">
        <v>1094</v>
      </c>
      <c r="M390" t="s">
        <v>65</v>
      </c>
      <c r="N390" t="s">
        <v>66</v>
      </c>
      <c r="O390" t="s">
        <v>67</v>
      </c>
      <c r="P390" s="1">
        <v>42735</v>
      </c>
      <c r="Q390" t="s">
        <v>53</v>
      </c>
      <c r="R390" s="2">
        <v>261232</v>
      </c>
      <c r="S390">
        <v>3</v>
      </c>
      <c r="T390">
        <v>0</v>
      </c>
      <c r="U390" t="s">
        <v>28</v>
      </c>
    </row>
    <row r="391" spans="1:21" x14ac:dyDescent="0.25">
      <c r="A391">
        <v>508</v>
      </c>
      <c r="B391" t="s">
        <v>1107</v>
      </c>
      <c r="C391" s="1">
        <v>42735</v>
      </c>
      <c r="D391" t="s">
        <v>1108</v>
      </c>
      <c r="E391" t="s">
        <v>246</v>
      </c>
      <c r="F391" t="s">
        <v>247</v>
      </c>
      <c r="G391" t="s">
        <v>248</v>
      </c>
      <c r="H391" t="s">
        <v>1109</v>
      </c>
      <c r="I391" t="s">
        <v>1092</v>
      </c>
      <c r="J391" t="s">
        <v>1093</v>
      </c>
      <c r="K391">
        <v>21</v>
      </c>
      <c r="L391" t="s">
        <v>1094</v>
      </c>
      <c r="M391" t="s">
        <v>65</v>
      </c>
      <c r="N391" t="s">
        <v>66</v>
      </c>
      <c r="O391" t="s">
        <v>67</v>
      </c>
      <c r="P391" s="1">
        <v>42735</v>
      </c>
      <c r="Q391" t="s">
        <v>53</v>
      </c>
      <c r="R391" s="2">
        <v>124816</v>
      </c>
      <c r="S391">
        <v>3</v>
      </c>
      <c r="T391">
        <v>0</v>
      </c>
      <c r="U391" t="s">
        <v>28</v>
      </c>
    </row>
    <row r="392" spans="1:21" x14ac:dyDescent="0.25">
      <c r="A392">
        <v>509</v>
      </c>
      <c r="B392" t="s">
        <v>1110</v>
      </c>
      <c r="C392" s="1">
        <v>42735</v>
      </c>
      <c r="D392" t="s">
        <v>1111</v>
      </c>
      <c r="E392" t="s">
        <v>246</v>
      </c>
      <c r="F392" t="s">
        <v>247</v>
      </c>
      <c r="G392" t="s">
        <v>248</v>
      </c>
      <c r="H392" t="s">
        <v>1112</v>
      </c>
      <c r="I392" t="s">
        <v>1092</v>
      </c>
      <c r="J392" t="s">
        <v>1093</v>
      </c>
      <c r="K392">
        <v>21</v>
      </c>
      <c r="L392" t="s">
        <v>1094</v>
      </c>
      <c r="M392" t="s">
        <v>65</v>
      </c>
      <c r="N392" t="s">
        <v>66</v>
      </c>
      <c r="O392" t="s">
        <v>67</v>
      </c>
      <c r="P392" s="1">
        <v>42735</v>
      </c>
      <c r="Q392" t="s">
        <v>53</v>
      </c>
      <c r="R392" s="2">
        <v>56028</v>
      </c>
      <c r="S392">
        <v>3</v>
      </c>
      <c r="T392">
        <v>0</v>
      </c>
      <c r="U392" t="s">
        <v>28</v>
      </c>
    </row>
    <row r="393" spans="1:21" x14ac:dyDescent="0.25">
      <c r="A393">
        <v>510</v>
      </c>
      <c r="B393" t="s">
        <v>1113</v>
      </c>
      <c r="C393" s="1">
        <v>42735</v>
      </c>
      <c r="D393" t="s">
        <v>1114</v>
      </c>
      <c r="E393" t="s">
        <v>246</v>
      </c>
      <c r="F393" t="s">
        <v>247</v>
      </c>
      <c r="G393" t="s">
        <v>248</v>
      </c>
      <c r="H393" t="s">
        <v>1115</v>
      </c>
      <c r="I393" t="s">
        <v>1092</v>
      </c>
      <c r="J393" t="s">
        <v>1093</v>
      </c>
      <c r="K393">
        <v>21</v>
      </c>
      <c r="L393" t="s">
        <v>1094</v>
      </c>
      <c r="M393" t="s">
        <v>65</v>
      </c>
      <c r="N393" t="s">
        <v>66</v>
      </c>
      <c r="O393" t="s">
        <v>67</v>
      </c>
      <c r="P393" s="1">
        <v>42735</v>
      </c>
      <c r="Q393" t="s">
        <v>53</v>
      </c>
      <c r="R393" s="2">
        <v>66255.72</v>
      </c>
      <c r="S393">
        <v>3</v>
      </c>
      <c r="T393">
        <v>0</v>
      </c>
      <c r="U393" t="s">
        <v>28</v>
      </c>
    </row>
    <row r="394" spans="1:21" x14ac:dyDescent="0.25">
      <c r="A394">
        <v>511</v>
      </c>
      <c r="B394" t="s">
        <v>1116</v>
      </c>
      <c r="C394" s="1">
        <v>42735</v>
      </c>
      <c r="D394" t="s">
        <v>1117</v>
      </c>
      <c r="E394" t="s">
        <v>246</v>
      </c>
      <c r="F394" t="s">
        <v>247</v>
      </c>
      <c r="G394" t="s">
        <v>248</v>
      </c>
      <c r="H394" t="s">
        <v>1118</v>
      </c>
      <c r="I394" t="s">
        <v>1092</v>
      </c>
      <c r="J394" t="s">
        <v>1093</v>
      </c>
      <c r="K394">
        <v>21</v>
      </c>
      <c r="L394" t="s">
        <v>1094</v>
      </c>
      <c r="M394" t="s">
        <v>65</v>
      </c>
      <c r="N394" t="s">
        <v>66</v>
      </c>
      <c r="O394" t="s">
        <v>67</v>
      </c>
      <c r="P394" s="1">
        <v>42735</v>
      </c>
      <c r="Q394" t="s">
        <v>53</v>
      </c>
      <c r="R394" s="2">
        <v>30415.200000000001</v>
      </c>
      <c r="S394">
        <v>3</v>
      </c>
      <c r="T394">
        <v>0</v>
      </c>
      <c r="U394" t="s">
        <v>28</v>
      </c>
    </row>
    <row r="395" spans="1:21" x14ac:dyDescent="0.25">
      <c r="A395">
        <v>512</v>
      </c>
      <c r="B395" t="s">
        <v>1119</v>
      </c>
      <c r="C395" s="1">
        <v>42735</v>
      </c>
      <c r="D395" t="s">
        <v>1120</v>
      </c>
      <c r="E395" t="s">
        <v>246</v>
      </c>
      <c r="F395" t="s">
        <v>247</v>
      </c>
      <c r="G395" t="s">
        <v>248</v>
      </c>
      <c r="H395" t="s">
        <v>1121</v>
      </c>
      <c r="I395" t="s">
        <v>1092</v>
      </c>
      <c r="J395" t="s">
        <v>1093</v>
      </c>
      <c r="K395">
        <v>21</v>
      </c>
      <c r="L395" t="s">
        <v>1094</v>
      </c>
      <c r="M395" t="s">
        <v>65</v>
      </c>
      <c r="N395" t="s">
        <v>66</v>
      </c>
      <c r="O395" t="s">
        <v>67</v>
      </c>
      <c r="P395" s="1">
        <v>42735</v>
      </c>
      <c r="Q395" t="s">
        <v>53</v>
      </c>
      <c r="R395" s="2">
        <v>1496.4</v>
      </c>
      <c r="S395">
        <v>3</v>
      </c>
      <c r="T395">
        <v>0</v>
      </c>
      <c r="U395" t="s">
        <v>28</v>
      </c>
    </row>
    <row r="396" spans="1:21" x14ac:dyDescent="0.25">
      <c r="A396">
        <v>513</v>
      </c>
      <c r="B396" t="s">
        <v>1122</v>
      </c>
      <c r="C396" s="1">
        <v>42735</v>
      </c>
      <c r="D396" t="s">
        <v>1123</v>
      </c>
      <c r="E396" t="s">
        <v>246</v>
      </c>
      <c r="F396" t="s">
        <v>247</v>
      </c>
      <c r="G396" t="s">
        <v>248</v>
      </c>
      <c r="H396" t="s">
        <v>1124</v>
      </c>
      <c r="I396" t="s">
        <v>1092</v>
      </c>
      <c r="J396" t="s">
        <v>1093</v>
      </c>
      <c r="K396">
        <v>21</v>
      </c>
      <c r="L396" t="s">
        <v>1094</v>
      </c>
      <c r="M396" t="s">
        <v>65</v>
      </c>
      <c r="N396" t="s">
        <v>66</v>
      </c>
      <c r="O396" t="s">
        <v>67</v>
      </c>
      <c r="P396" s="1">
        <v>42735</v>
      </c>
      <c r="Q396" t="s">
        <v>53</v>
      </c>
      <c r="R396" s="2">
        <v>4637.68</v>
      </c>
      <c r="S396">
        <v>3</v>
      </c>
      <c r="T396">
        <v>0</v>
      </c>
      <c r="U396" t="s">
        <v>28</v>
      </c>
    </row>
    <row r="397" spans="1:21" x14ac:dyDescent="0.25">
      <c r="A397">
        <v>514</v>
      </c>
      <c r="B397" t="s">
        <v>1125</v>
      </c>
      <c r="C397" s="1">
        <v>42735</v>
      </c>
      <c r="D397" t="s">
        <v>1126</v>
      </c>
      <c r="E397" t="s">
        <v>246</v>
      </c>
      <c r="F397" t="s">
        <v>247</v>
      </c>
      <c r="G397" t="s">
        <v>248</v>
      </c>
      <c r="H397" t="s">
        <v>1127</v>
      </c>
      <c r="I397" t="s">
        <v>1092</v>
      </c>
      <c r="J397" t="s">
        <v>1093</v>
      </c>
      <c r="K397">
        <v>21</v>
      </c>
      <c r="L397" t="s">
        <v>1094</v>
      </c>
      <c r="M397" t="s">
        <v>65</v>
      </c>
      <c r="N397" t="s">
        <v>66</v>
      </c>
      <c r="O397" t="s">
        <v>67</v>
      </c>
      <c r="P397" s="1">
        <v>42735</v>
      </c>
      <c r="Q397" t="s">
        <v>53</v>
      </c>
      <c r="R397" s="2">
        <v>90509</v>
      </c>
      <c r="S397">
        <v>3</v>
      </c>
      <c r="T397">
        <v>0</v>
      </c>
      <c r="U397" t="s">
        <v>28</v>
      </c>
    </row>
    <row r="398" spans="1:21" x14ac:dyDescent="0.25">
      <c r="A398">
        <v>515</v>
      </c>
      <c r="B398" t="s">
        <v>1128</v>
      </c>
      <c r="C398" s="1">
        <v>42735</v>
      </c>
      <c r="D398" t="s">
        <v>1129</v>
      </c>
      <c r="E398" t="s">
        <v>246</v>
      </c>
      <c r="F398" t="s">
        <v>247</v>
      </c>
      <c r="G398" t="s">
        <v>248</v>
      </c>
      <c r="H398" t="s">
        <v>1130</v>
      </c>
      <c r="I398" t="s">
        <v>1092</v>
      </c>
      <c r="J398" t="s">
        <v>1093</v>
      </c>
      <c r="K398">
        <v>21</v>
      </c>
      <c r="L398" t="s">
        <v>1094</v>
      </c>
      <c r="M398" t="s">
        <v>65</v>
      </c>
      <c r="N398" t="s">
        <v>66</v>
      </c>
      <c r="O398" t="s">
        <v>67</v>
      </c>
      <c r="P398" s="1">
        <v>42735</v>
      </c>
      <c r="Q398" t="s">
        <v>53</v>
      </c>
      <c r="R398" s="2">
        <v>35948.400000000001</v>
      </c>
      <c r="S398">
        <v>3</v>
      </c>
      <c r="T398">
        <v>0</v>
      </c>
      <c r="U398" t="s">
        <v>28</v>
      </c>
    </row>
    <row r="399" spans="1:21" x14ac:dyDescent="0.25">
      <c r="A399">
        <v>516</v>
      </c>
      <c r="B399" t="s">
        <v>1131</v>
      </c>
      <c r="C399" s="1">
        <v>42735</v>
      </c>
      <c r="D399" t="s">
        <v>1132</v>
      </c>
      <c r="E399" t="s">
        <v>246</v>
      </c>
      <c r="F399" t="s">
        <v>247</v>
      </c>
      <c r="G399" t="s">
        <v>248</v>
      </c>
      <c r="H399" t="s">
        <v>674</v>
      </c>
      <c r="I399" t="s">
        <v>1092</v>
      </c>
      <c r="J399" t="s">
        <v>1093</v>
      </c>
      <c r="K399">
        <v>21</v>
      </c>
      <c r="L399" t="s">
        <v>1094</v>
      </c>
      <c r="M399" t="s">
        <v>65</v>
      </c>
      <c r="N399" t="s">
        <v>66</v>
      </c>
      <c r="O399" t="s">
        <v>67</v>
      </c>
      <c r="P399" s="1">
        <v>42735</v>
      </c>
      <c r="Q399" t="s">
        <v>53</v>
      </c>
      <c r="R399" s="2">
        <v>4489.2</v>
      </c>
      <c r="S399">
        <v>3</v>
      </c>
      <c r="T399">
        <v>0</v>
      </c>
      <c r="U399" t="s">
        <v>28</v>
      </c>
    </row>
    <row r="400" spans="1:21" x14ac:dyDescent="0.25">
      <c r="A400">
        <v>517</v>
      </c>
      <c r="B400" t="s">
        <v>1133</v>
      </c>
      <c r="C400" s="1">
        <v>42735</v>
      </c>
      <c r="D400" t="s">
        <v>1132</v>
      </c>
      <c r="E400" t="s">
        <v>246</v>
      </c>
      <c r="F400" t="s">
        <v>247</v>
      </c>
      <c r="G400" t="s">
        <v>248</v>
      </c>
      <c r="H400" t="s">
        <v>674</v>
      </c>
      <c r="I400" t="s">
        <v>1092</v>
      </c>
      <c r="J400" t="s">
        <v>1093</v>
      </c>
      <c r="K400">
        <v>21</v>
      </c>
      <c r="L400" t="s">
        <v>1094</v>
      </c>
      <c r="M400" t="s">
        <v>65</v>
      </c>
      <c r="N400" t="s">
        <v>66</v>
      </c>
      <c r="O400" t="s">
        <v>67</v>
      </c>
      <c r="P400" s="1">
        <v>42735</v>
      </c>
      <c r="Q400" t="s">
        <v>53</v>
      </c>
      <c r="R400" s="2">
        <v>4489.2</v>
      </c>
      <c r="S400">
        <v>3</v>
      </c>
      <c r="T400">
        <v>0</v>
      </c>
      <c r="U400" t="s">
        <v>28</v>
      </c>
    </row>
    <row r="401" spans="1:21" x14ac:dyDescent="0.25">
      <c r="A401">
        <v>518</v>
      </c>
      <c r="B401" t="s">
        <v>1134</v>
      </c>
      <c r="C401" s="1">
        <v>42735</v>
      </c>
      <c r="D401" t="s">
        <v>1135</v>
      </c>
      <c r="E401" t="s">
        <v>246</v>
      </c>
      <c r="F401" t="s">
        <v>247</v>
      </c>
      <c r="G401" t="s">
        <v>248</v>
      </c>
      <c r="H401" t="s">
        <v>674</v>
      </c>
      <c r="I401" t="s">
        <v>1092</v>
      </c>
      <c r="J401" t="s">
        <v>1093</v>
      </c>
      <c r="K401">
        <v>21</v>
      </c>
      <c r="L401" t="s">
        <v>1094</v>
      </c>
      <c r="M401" t="s">
        <v>65</v>
      </c>
      <c r="N401" t="s">
        <v>66</v>
      </c>
      <c r="O401" t="s">
        <v>67</v>
      </c>
      <c r="P401" s="1">
        <v>42735</v>
      </c>
      <c r="Q401" t="s">
        <v>53</v>
      </c>
      <c r="R401" s="2">
        <v>18558.259999999998</v>
      </c>
      <c r="S401">
        <v>3</v>
      </c>
      <c r="T401">
        <v>0</v>
      </c>
      <c r="U401" t="s">
        <v>28</v>
      </c>
    </row>
    <row r="402" spans="1:21" ht="409.5" x14ac:dyDescent="0.25">
      <c r="A402">
        <v>519</v>
      </c>
      <c r="B402" t="s">
        <v>1136</v>
      </c>
      <c r="C402" s="1">
        <v>42735</v>
      </c>
      <c r="D402" s="3" t="s">
        <v>1137</v>
      </c>
      <c r="E402" t="s">
        <v>1092</v>
      </c>
      <c r="F402" t="s">
        <v>1093</v>
      </c>
      <c r="G402">
        <v>21</v>
      </c>
      <c r="H402" t="s">
        <v>1094</v>
      </c>
      <c r="I402" t="s">
        <v>65</v>
      </c>
      <c r="J402" t="s">
        <v>66</v>
      </c>
      <c r="K402" t="s">
        <v>67</v>
      </c>
      <c r="L402" s="1">
        <v>43100</v>
      </c>
      <c r="M402" t="s">
        <v>53</v>
      </c>
      <c r="N402" s="2">
        <v>3526.4</v>
      </c>
      <c r="O402">
        <v>3</v>
      </c>
      <c r="P402">
        <v>0</v>
      </c>
      <c r="Q402" t="s">
        <v>28</v>
      </c>
    </row>
    <row r="403" spans="1:21" x14ac:dyDescent="0.25">
      <c r="A403">
        <v>523</v>
      </c>
      <c r="B403" t="s">
        <v>1138</v>
      </c>
      <c r="C403" s="1">
        <v>43100</v>
      </c>
      <c r="D403" t="s">
        <v>1139</v>
      </c>
      <c r="E403" t="s">
        <v>1140</v>
      </c>
      <c r="F403" t="s">
        <v>247</v>
      </c>
      <c r="G403" t="s">
        <v>248</v>
      </c>
      <c r="H403" t="s">
        <v>1141</v>
      </c>
      <c r="I403" t="s">
        <v>1092</v>
      </c>
      <c r="J403" t="s">
        <v>1093</v>
      </c>
      <c r="K403">
        <v>21</v>
      </c>
      <c r="L403" t="s">
        <v>1094</v>
      </c>
      <c r="M403" t="s">
        <v>65</v>
      </c>
      <c r="N403" t="s">
        <v>66</v>
      </c>
      <c r="O403" t="s">
        <v>67</v>
      </c>
      <c r="P403" s="1">
        <v>43100</v>
      </c>
      <c r="Q403" t="s">
        <v>53</v>
      </c>
      <c r="R403" s="2">
        <v>1392</v>
      </c>
      <c r="S403">
        <v>3</v>
      </c>
      <c r="T403">
        <v>0</v>
      </c>
      <c r="U403" t="s">
        <v>28</v>
      </c>
    </row>
    <row r="404" spans="1:21" x14ac:dyDescent="0.25">
      <c r="A404">
        <v>524</v>
      </c>
      <c r="B404" t="s">
        <v>1142</v>
      </c>
      <c r="C404" s="1">
        <v>43100</v>
      </c>
      <c r="D404" t="s">
        <v>1143</v>
      </c>
      <c r="E404" t="s">
        <v>1144</v>
      </c>
      <c r="F404" t="s">
        <v>247</v>
      </c>
      <c r="G404" t="s">
        <v>248</v>
      </c>
      <c r="H404" t="s">
        <v>1145</v>
      </c>
      <c r="I404" t="s">
        <v>1092</v>
      </c>
      <c r="J404" t="s">
        <v>1093</v>
      </c>
      <c r="K404">
        <v>21</v>
      </c>
      <c r="L404" t="s">
        <v>1094</v>
      </c>
      <c r="M404" t="s">
        <v>65</v>
      </c>
      <c r="N404" t="s">
        <v>66</v>
      </c>
      <c r="O404" t="s">
        <v>67</v>
      </c>
      <c r="P404" s="1">
        <v>43100</v>
      </c>
      <c r="Q404" t="s">
        <v>53</v>
      </c>
      <c r="R404" s="2">
        <v>7980.8</v>
      </c>
      <c r="S404">
        <v>3</v>
      </c>
      <c r="T404">
        <v>0</v>
      </c>
      <c r="U404" t="s">
        <v>28</v>
      </c>
    </row>
    <row r="405" spans="1:21" x14ac:dyDescent="0.25">
      <c r="A405">
        <v>525</v>
      </c>
      <c r="B405" t="s">
        <v>1146</v>
      </c>
      <c r="C405" s="1">
        <v>43100</v>
      </c>
      <c r="D405" t="s">
        <v>1147</v>
      </c>
      <c r="E405" t="s">
        <v>246</v>
      </c>
      <c r="F405" t="s">
        <v>247</v>
      </c>
      <c r="G405" t="s">
        <v>248</v>
      </c>
      <c r="H405" t="s">
        <v>1148</v>
      </c>
      <c r="I405" t="s">
        <v>1092</v>
      </c>
      <c r="J405" t="s">
        <v>1093</v>
      </c>
      <c r="K405">
        <v>21</v>
      </c>
      <c r="L405" t="s">
        <v>1094</v>
      </c>
      <c r="M405" t="s">
        <v>65</v>
      </c>
      <c r="N405" t="s">
        <v>66</v>
      </c>
      <c r="O405" t="s">
        <v>67</v>
      </c>
      <c r="P405" s="1">
        <v>43100</v>
      </c>
      <c r="Q405" t="s">
        <v>53</v>
      </c>
      <c r="R405" s="2">
        <v>3248</v>
      </c>
      <c r="S405">
        <v>3</v>
      </c>
      <c r="T405">
        <v>0</v>
      </c>
      <c r="U405" t="s">
        <v>28</v>
      </c>
    </row>
    <row r="406" spans="1:21" x14ac:dyDescent="0.25">
      <c r="A406">
        <v>526</v>
      </c>
      <c r="B406" t="s">
        <v>1149</v>
      </c>
      <c r="C406" s="1">
        <v>43100</v>
      </c>
      <c r="D406" t="s">
        <v>1150</v>
      </c>
      <c r="E406" t="s">
        <v>246</v>
      </c>
      <c r="F406" t="s">
        <v>247</v>
      </c>
      <c r="G406" t="s">
        <v>248</v>
      </c>
      <c r="H406" t="s">
        <v>1151</v>
      </c>
      <c r="I406" t="s">
        <v>1092</v>
      </c>
      <c r="J406" t="s">
        <v>1093</v>
      </c>
      <c r="K406">
        <v>21</v>
      </c>
      <c r="L406" t="s">
        <v>1094</v>
      </c>
      <c r="M406" t="s">
        <v>65</v>
      </c>
      <c r="N406" t="s">
        <v>66</v>
      </c>
      <c r="O406" t="s">
        <v>67</v>
      </c>
      <c r="P406" s="1">
        <v>43100</v>
      </c>
      <c r="Q406" t="s">
        <v>53</v>
      </c>
      <c r="R406" s="2">
        <v>3851.2</v>
      </c>
      <c r="S406">
        <v>3</v>
      </c>
      <c r="T406">
        <v>0</v>
      </c>
      <c r="U406" t="s">
        <v>28</v>
      </c>
    </row>
    <row r="407" spans="1:21" x14ac:dyDescent="0.25">
      <c r="A407">
        <v>527</v>
      </c>
      <c r="B407" t="s">
        <v>1152</v>
      </c>
      <c r="C407" s="1">
        <v>43100</v>
      </c>
      <c r="D407" t="s">
        <v>1153</v>
      </c>
      <c r="E407" t="s">
        <v>987</v>
      </c>
      <c r="F407" t="s">
        <v>247</v>
      </c>
      <c r="G407" t="s">
        <v>248</v>
      </c>
      <c r="H407" t="s">
        <v>1154</v>
      </c>
      <c r="I407" t="s">
        <v>1092</v>
      </c>
      <c r="J407" t="s">
        <v>1093</v>
      </c>
      <c r="K407">
        <v>21</v>
      </c>
      <c r="L407" t="s">
        <v>1094</v>
      </c>
      <c r="M407" t="s">
        <v>65</v>
      </c>
      <c r="N407" t="s">
        <v>66</v>
      </c>
      <c r="O407" t="s">
        <v>67</v>
      </c>
      <c r="P407" s="1">
        <v>43100</v>
      </c>
      <c r="Q407" t="s">
        <v>53</v>
      </c>
      <c r="R407" s="2">
        <v>1844.4</v>
      </c>
      <c r="S407">
        <v>3</v>
      </c>
      <c r="T407">
        <v>0</v>
      </c>
      <c r="U407" t="s">
        <v>28</v>
      </c>
    </row>
    <row r="408" spans="1:21" x14ac:dyDescent="0.25">
      <c r="A408">
        <v>528</v>
      </c>
      <c r="B408" t="s">
        <v>1155</v>
      </c>
      <c r="C408" s="1">
        <v>43100</v>
      </c>
      <c r="D408" t="s">
        <v>1153</v>
      </c>
      <c r="E408" t="s">
        <v>987</v>
      </c>
      <c r="F408" t="s">
        <v>247</v>
      </c>
      <c r="G408" t="s">
        <v>248</v>
      </c>
      <c r="H408" t="s">
        <v>1156</v>
      </c>
      <c r="I408" t="s">
        <v>1092</v>
      </c>
      <c r="J408" t="s">
        <v>1093</v>
      </c>
      <c r="K408">
        <v>21</v>
      </c>
      <c r="L408" t="s">
        <v>1094</v>
      </c>
      <c r="M408" t="s">
        <v>65</v>
      </c>
      <c r="N408" t="s">
        <v>66</v>
      </c>
      <c r="O408" t="s">
        <v>67</v>
      </c>
      <c r="P408" s="1">
        <v>43100</v>
      </c>
      <c r="Q408" t="s">
        <v>53</v>
      </c>
      <c r="R408" s="2">
        <v>1844.4</v>
      </c>
      <c r="S408">
        <v>3</v>
      </c>
      <c r="T408">
        <v>0</v>
      </c>
      <c r="U408" t="s">
        <v>28</v>
      </c>
    </row>
    <row r="409" spans="1:21" x14ac:dyDescent="0.25">
      <c r="A409">
        <v>529</v>
      </c>
      <c r="B409" t="s">
        <v>1157</v>
      </c>
      <c r="C409" s="1">
        <v>43100</v>
      </c>
      <c r="D409" t="s">
        <v>1153</v>
      </c>
      <c r="E409" t="s">
        <v>987</v>
      </c>
      <c r="F409" t="s">
        <v>247</v>
      </c>
      <c r="G409" t="s">
        <v>248</v>
      </c>
      <c r="H409" t="s">
        <v>1158</v>
      </c>
      <c r="I409" t="s">
        <v>1092</v>
      </c>
      <c r="J409" t="s">
        <v>1093</v>
      </c>
      <c r="K409">
        <v>21</v>
      </c>
      <c r="L409" t="s">
        <v>1094</v>
      </c>
      <c r="M409" t="s">
        <v>65</v>
      </c>
      <c r="N409" t="s">
        <v>66</v>
      </c>
      <c r="O409" t="s">
        <v>67</v>
      </c>
      <c r="P409" s="1">
        <v>43100</v>
      </c>
      <c r="Q409" t="s">
        <v>53</v>
      </c>
      <c r="R409" s="2">
        <v>1844.4</v>
      </c>
      <c r="S409">
        <v>3</v>
      </c>
      <c r="T409">
        <v>0</v>
      </c>
      <c r="U409" t="s">
        <v>28</v>
      </c>
    </row>
    <row r="410" spans="1:21" x14ac:dyDescent="0.25">
      <c r="A410">
        <v>530</v>
      </c>
      <c r="B410" t="s">
        <v>1159</v>
      </c>
      <c r="C410" s="1">
        <v>43100</v>
      </c>
      <c r="D410" t="s">
        <v>1160</v>
      </c>
      <c r="E410" t="s">
        <v>246</v>
      </c>
      <c r="F410" t="s">
        <v>247</v>
      </c>
      <c r="G410" t="s">
        <v>248</v>
      </c>
      <c r="H410" t="s">
        <v>1161</v>
      </c>
      <c r="I410" t="s">
        <v>58</v>
      </c>
      <c r="J410" t="s">
        <v>59</v>
      </c>
      <c r="K410">
        <v>7</v>
      </c>
      <c r="L410" t="s">
        <v>60</v>
      </c>
      <c r="M410" t="s">
        <v>65</v>
      </c>
      <c r="N410" t="s">
        <v>66</v>
      </c>
      <c r="O410" t="s">
        <v>67</v>
      </c>
      <c r="P410" s="1">
        <v>43100</v>
      </c>
      <c r="Q410" t="s">
        <v>53</v>
      </c>
      <c r="R410" s="2">
        <v>14012.8</v>
      </c>
      <c r="S410">
        <v>3</v>
      </c>
      <c r="T410">
        <v>0</v>
      </c>
      <c r="U410" t="s">
        <v>28</v>
      </c>
    </row>
    <row r="411" spans="1:21" x14ac:dyDescent="0.25">
      <c r="A411">
        <v>531</v>
      </c>
      <c r="B411" t="s">
        <v>1162</v>
      </c>
      <c r="C411" s="1">
        <v>43100</v>
      </c>
      <c r="D411" t="s">
        <v>1163</v>
      </c>
      <c r="E411" t="s">
        <v>246</v>
      </c>
      <c r="F411" t="s">
        <v>247</v>
      </c>
      <c r="G411" t="s">
        <v>248</v>
      </c>
      <c r="H411" t="s">
        <v>1164</v>
      </c>
      <c r="I411" t="s">
        <v>1092</v>
      </c>
      <c r="J411" t="s">
        <v>1093</v>
      </c>
      <c r="K411">
        <v>21</v>
      </c>
      <c r="L411" t="s">
        <v>1094</v>
      </c>
      <c r="M411" t="s">
        <v>65</v>
      </c>
      <c r="N411" t="s">
        <v>66</v>
      </c>
      <c r="O411" t="s">
        <v>67</v>
      </c>
      <c r="P411" s="1">
        <v>43100</v>
      </c>
      <c r="Q411" t="s">
        <v>53</v>
      </c>
      <c r="R411" s="2">
        <v>10126.799999999999</v>
      </c>
      <c r="S411">
        <v>3</v>
      </c>
      <c r="T411">
        <v>0</v>
      </c>
      <c r="U411" t="s">
        <v>28</v>
      </c>
    </row>
    <row r="412" spans="1:21" x14ac:dyDescent="0.25">
      <c r="A412">
        <v>532</v>
      </c>
      <c r="B412" t="s">
        <v>1165</v>
      </c>
      <c r="C412" s="1">
        <v>43100</v>
      </c>
      <c r="D412" t="s">
        <v>1153</v>
      </c>
      <c r="E412" t="s">
        <v>987</v>
      </c>
      <c r="F412" t="s">
        <v>247</v>
      </c>
      <c r="G412" t="s">
        <v>248</v>
      </c>
      <c r="H412" t="s">
        <v>1154</v>
      </c>
      <c r="I412" t="s">
        <v>1092</v>
      </c>
      <c r="J412" t="s">
        <v>1093</v>
      </c>
      <c r="K412">
        <v>21</v>
      </c>
      <c r="L412" t="s">
        <v>1094</v>
      </c>
      <c r="M412" t="s">
        <v>65</v>
      </c>
      <c r="N412" t="s">
        <v>66</v>
      </c>
      <c r="O412" t="s">
        <v>67</v>
      </c>
      <c r="P412" s="1">
        <v>43100</v>
      </c>
      <c r="Q412" t="s">
        <v>53</v>
      </c>
      <c r="R412" s="2">
        <v>1844.4</v>
      </c>
      <c r="S412">
        <v>3</v>
      </c>
      <c r="T412">
        <v>0</v>
      </c>
      <c r="U412" t="s">
        <v>28</v>
      </c>
    </row>
    <row r="413" spans="1:21" x14ac:dyDescent="0.25">
      <c r="A413">
        <v>533</v>
      </c>
      <c r="B413" t="s">
        <v>1166</v>
      </c>
      <c r="C413" s="1">
        <v>43100</v>
      </c>
      <c r="D413" t="s">
        <v>1153</v>
      </c>
      <c r="E413" t="s">
        <v>987</v>
      </c>
      <c r="F413" t="s">
        <v>247</v>
      </c>
      <c r="G413" t="s">
        <v>248</v>
      </c>
      <c r="H413" t="s">
        <v>1156</v>
      </c>
      <c r="I413" t="s">
        <v>1092</v>
      </c>
      <c r="J413" t="s">
        <v>1093</v>
      </c>
      <c r="K413">
        <v>21</v>
      </c>
      <c r="L413" t="s">
        <v>1094</v>
      </c>
      <c r="M413" t="s">
        <v>65</v>
      </c>
      <c r="N413" t="s">
        <v>66</v>
      </c>
      <c r="O413" t="s">
        <v>67</v>
      </c>
      <c r="P413" s="1">
        <v>43100</v>
      </c>
      <c r="Q413" t="s">
        <v>53</v>
      </c>
      <c r="R413" s="2">
        <v>1844.4</v>
      </c>
      <c r="S413">
        <v>3</v>
      </c>
      <c r="T413">
        <v>0</v>
      </c>
      <c r="U413" t="s">
        <v>28</v>
      </c>
    </row>
    <row r="414" spans="1:21" x14ac:dyDescent="0.25">
      <c r="A414">
        <v>534</v>
      </c>
      <c r="B414" t="s">
        <v>1167</v>
      </c>
      <c r="C414" s="1">
        <v>43100</v>
      </c>
      <c r="D414" t="s">
        <v>1153</v>
      </c>
      <c r="E414" t="s">
        <v>987</v>
      </c>
      <c r="F414" t="s">
        <v>247</v>
      </c>
      <c r="G414" t="s">
        <v>248</v>
      </c>
      <c r="H414" t="s">
        <v>1158</v>
      </c>
      <c r="I414" t="s">
        <v>1092</v>
      </c>
      <c r="J414" t="s">
        <v>1093</v>
      </c>
      <c r="K414">
        <v>21</v>
      </c>
      <c r="L414" t="s">
        <v>1094</v>
      </c>
      <c r="M414" t="s">
        <v>65</v>
      </c>
      <c r="N414" t="s">
        <v>66</v>
      </c>
      <c r="O414" t="s">
        <v>67</v>
      </c>
      <c r="P414" s="1">
        <v>43100</v>
      </c>
      <c r="Q414" t="s">
        <v>53</v>
      </c>
      <c r="R414" s="2">
        <v>1844.4</v>
      </c>
      <c r="S414">
        <v>3</v>
      </c>
      <c r="T414">
        <v>0</v>
      </c>
      <c r="U414" t="s">
        <v>28</v>
      </c>
    </row>
    <row r="415" spans="1:21" x14ac:dyDescent="0.25">
      <c r="A415">
        <v>535</v>
      </c>
      <c r="B415" t="s">
        <v>1168</v>
      </c>
      <c r="C415" s="1">
        <v>43465</v>
      </c>
      <c r="D415" t="s">
        <v>1169</v>
      </c>
      <c r="E415" t="s">
        <v>246</v>
      </c>
      <c r="F415" t="s">
        <v>247</v>
      </c>
      <c r="G415" t="s">
        <v>248</v>
      </c>
      <c r="H415" t="s">
        <v>1170</v>
      </c>
      <c r="I415" t="s">
        <v>1171</v>
      </c>
      <c r="J415" t="s">
        <v>1172</v>
      </c>
      <c r="K415">
        <v>16</v>
      </c>
      <c r="L415" t="s">
        <v>1173</v>
      </c>
      <c r="M415" t="s">
        <v>65</v>
      </c>
      <c r="N415" t="s">
        <v>66</v>
      </c>
      <c r="O415" t="s">
        <v>67</v>
      </c>
      <c r="P415" s="1">
        <v>43465</v>
      </c>
      <c r="Q415" t="s">
        <v>53</v>
      </c>
      <c r="R415" s="2">
        <v>38860</v>
      </c>
      <c r="S415">
        <v>3</v>
      </c>
      <c r="T415">
        <v>0</v>
      </c>
      <c r="U415" t="s">
        <v>28</v>
      </c>
    </row>
    <row r="416" spans="1:21" ht="409.5" x14ac:dyDescent="0.25">
      <c r="A416">
        <v>536</v>
      </c>
      <c r="B416" t="s">
        <v>1174</v>
      </c>
      <c r="C416" s="1">
        <v>43465</v>
      </c>
      <c r="D416" s="3" t="s">
        <v>1175</v>
      </c>
      <c r="E416" t="s">
        <v>987</v>
      </c>
      <c r="F416" t="s">
        <v>247</v>
      </c>
      <c r="G416" t="s">
        <v>248</v>
      </c>
      <c r="H416" t="s">
        <v>1176</v>
      </c>
      <c r="I416" t="s">
        <v>58</v>
      </c>
      <c r="J416" t="s">
        <v>59</v>
      </c>
      <c r="K416">
        <v>7</v>
      </c>
      <c r="L416" t="s">
        <v>60</v>
      </c>
      <c r="M416" t="s">
        <v>65</v>
      </c>
      <c r="N416" t="s">
        <v>66</v>
      </c>
      <c r="O416" t="s">
        <v>67</v>
      </c>
      <c r="P416" s="1">
        <v>43830</v>
      </c>
      <c r="Q416" t="s">
        <v>53</v>
      </c>
      <c r="R416" s="2">
        <v>3062.4</v>
      </c>
      <c r="S416">
        <v>3</v>
      </c>
      <c r="T416">
        <v>0</v>
      </c>
      <c r="U416" t="s">
        <v>28</v>
      </c>
    </row>
    <row r="417" spans="1:21" ht="409.5" x14ac:dyDescent="0.25">
      <c r="A417">
        <v>563</v>
      </c>
      <c r="B417" t="s">
        <v>1177</v>
      </c>
      <c r="C417" s="1">
        <v>43830</v>
      </c>
      <c r="D417" s="3" t="s">
        <v>1178</v>
      </c>
      <c r="E417" t="s">
        <v>1179</v>
      </c>
      <c r="F417" t="s">
        <v>247</v>
      </c>
      <c r="G417" t="s">
        <v>248</v>
      </c>
      <c r="H417" t="s">
        <v>1180</v>
      </c>
      <c r="I417" t="s">
        <v>85</v>
      </c>
      <c r="J417" t="s">
        <v>86</v>
      </c>
      <c r="K417">
        <v>2</v>
      </c>
      <c r="L417" t="s">
        <v>87</v>
      </c>
      <c r="M417" t="s">
        <v>65</v>
      </c>
      <c r="N417" t="s">
        <v>66</v>
      </c>
      <c r="O417" t="s">
        <v>67</v>
      </c>
      <c r="P417" s="1">
        <v>44196</v>
      </c>
      <c r="Q417" t="s">
        <v>53</v>
      </c>
      <c r="R417" s="2">
        <v>20131.8</v>
      </c>
      <c r="S417">
        <v>3</v>
      </c>
      <c r="T417">
        <v>0</v>
      </c>
      <c r="U417" t="s">
        <v>28</v>
      </c>
    </row>
    <row r="418" spans="1:21" ht="409.5" x14ac:dyDescent="0.25">
      <c r="A418">
        <v>568</v>
      </c>
      <c r="B418" t="s">
        <v>1181</v>
      </c>
      <c r="C418" s="1">
        <v>44196</v>
      </c>
      <c r="D418" s="3" t="s">
        <v>1182</v>
      </c>
      <c r="E418" t="s">
        <v>1179</v>
      </c>
      <c r="F418" t="s">
        <v>247</v>
      </c>
      <c r="G418" t="s">
        <v>248</v>
      </c>
      <c r="H418" t="s">
        <v>1183</v>
      </c>
      <c r="I418" t="s">
        <v>81</v>
      </c>
      <c r="J418" t="s">
        <v>82</v>
      </c>
      <c r="K418">
        <v>9</v>
      </c>
      <c r="L418" t="s">
        <v>83</v>
      </c>
      <c r="M418" t="s">
        <v>65</v>
      </c>
      <c r="N418" t="s">
        <v>66</v>
      </c>
      <c r="O418" t="s">
        <v>67</v>
      </c>
      <c r="P418" s="1">
        <v>44196</v>
      </c>
      <c r="Q418" t="s">
        <v>53</v>
      </c>
      <c r="R418" s="2">
        <v>20131.8</v>
      </c>
      <c r="S418">
        <v>3</v>
      </c>
      <c r="T418">
        <v>0</v>
      </c>
      <c r="U418" t="s">
        <v>28</v>
      </c>
    </row>
    <row r="419" spans="1:21" ht="409.5" x14ac:dyDescent="0.25">
      <c r="A419">
        <v>570</v>
      </c>
      <c r="B419" t="s">
        <v>1184</v>
      </c>
      <c r="C419" s="1">
        <v>44196</v>
      </c>
      <c r="D419" s="3" t="s">
        <v>1185</v>
      </c>
      <c r="E419" t="s">
        <v>1179</v>
      </c>
      <c r="F419" t="s">
        <v>247</v>
      </c>
      <c r="G419" t="s">
        <v>248</v>
      </c>
      <c r="H419" t="s">
        <v>1186</v>
      </c>
      <c r="I419" t="s">
        <v>93</v>
      </c>
      <c r="J419" t="s">
        <v>94</v>
      </c>
      <c r="K419">
        <v>18</v>
      </c>
      <c r="L419" t="s">
        <v>95</v>
      </c>
      <c r="M419" t="s">
        <v>65</v>
      </c>
      <c r="N419" t="s">
        <v>66</v>
      </c>
      <c r="O419" t="s">
        <v>67</v>
      </c>
      <c r="P419" s="1">
        <v>44196</v>
      </c>
      <c r="Q419" t="s">
        <v>53</v>
      </c>
      <c r="R419" s="2">
        <v>20131.8</v>
      </c>
      <c r="S419">
        <v>3</v>
      </c>
      <c r="T419">
        <v>0</v>
      </c>
      <c r="U419" t="s">
        <v>28</v>
      </c>
    </row>
    <row r="420" spans="1:21" ht="409.5" x14ac:dyDescent="0.25">
      <c r="A420">
        <v>572</v>
      </c>
      <c r="B420" t="s">
        <v>1187</v>
      </c>
      <c r="C420" s="1">
        <v>44196</v>
      </c>
      <c r="D420" s="3" t="s">
        <v>1188</v>
      </c>
      <c r="E420" t="s">
        <v>1179</v>
      </c>
      <c r="F420" t="s">
        <v>247</v>
      </c>
      <c r="G420" t="s">
        <v>248</v>
      </c>
      <c r="H420" t="s">
        <v>1189</v>
      </c>
      <c r="I420" t="s">
        <v>89</v>
      </c>
      <c r="J420" t="s">
        <v>90</v>
      </c>
      <c r="K420">
        <v>36</v>
      </c>
      <c r="L420" t="s">
        <v>91</v>
      </c>
      <c r="M420" t="s">
        <v>65</v>
      </c>
      <c r="N420" t="s">
        <v>66</v>
      </c>
      <c r="O420" t="s">
        <v>67</v>
      </c>
      <c r="P420" s="1">
        <v>44196</v>
      </c>
      <c r="Q420" t="s">
        <v>53</v>
      </c>
      <c r="R420" s="2">
        <v>20131.8</v>
      </c>
      <c r="S420">
        <v>3</v>
      </c>
      <c r="T420">
        <v>0</v>
      </c>
      <c r="U420" t="s">
        <v>28</v>
      </c>
    </row>
    <row r="421" spans="1:21" x14ac:dyDescent="0.25">
      <c r="A421">
        <v>574</v>
      </c>
      <c r="B421" t="s">
        <v>1190</v>
      </c>
      <c r="C421" s="1">
        <v>44196</v>
      </c>
      <c r="D421" t="s">
        <v>1191</v>
      </c>
      <c r="E421" t="s">
        <v>107</v>
      </c>
      <c r="F421" t="s">
        <v>247</v>
      </c>
      <c r="G421" t="s">
        <v>248</v>
      </c>
      <c r="H421" t="s">
        <v>1192</v>
      </c>
      <c r="I421" t="s">
        <v>58</v>
      </c>
      <c r="J421" t="s">
        <v>59</v>
      </c>
      <c r="K421">
        <v>7</v>
      </c>
      <c r="L421" t="s">
        <v>60</v>
      </c>
      <c r="M421" t="s">
        <v>65</v>
      </c>
      <c r="N421" t="s">
        <v>66</v>
      </c>
      <c r="O421" t="s">
        <v>67</v>
      </c>
      <c r="P421" s="1">
        <v>44196</v>
      </c>
      <c r="Q421" t="s">
        <v>53</v>
      </c>
      <c r="R421" s="2">
        <v>19267.599999999999</v>
      </c>
      <c r="S421">
        <v>3</v>
      </c>
      <c r="T421">
        <v>0</v>
      </c>
      <c r="U421" t="s">
        <v>28</v>
      </c>
    </row>
    <row r="422" spans="1:21" x14ac:dyDescent="0.25">
      <c r="A422">
        <v>575</v>
      </c>
      <c r="B422" t="s">
        <v>1193</v>
      </c>
      <c r="C422" s="1">
        <v>44196</v>
      </c>
      <c r="D422" t="s">
        <v>1191</v>
      </c>
      <c r="E422" t="s">
        <v>107</v>
      </c>
      <c r="F422" t="s">
        <v>247</v>
      </c>
      <c r="G422" t="s">
        <v>248</v>
      </c>
      <c r="H422" t="s">
        <v>1194</v>
      </c>
      <c r="I422" t="s">
        <v>58</v>
      </c>
      <c r="J422" t="s">
        <v>59</v>
      </c>
      <c r="K422">
        <v>7</v>
      </c>
      <c r="L422" t="s">
        <v>60</v>
      </c>
      <c r="M422" t="s">
        <v>65</v>
      </c>
      <c r="N422" t="s">
        <v>66</v>
      </c>
      <c r="O422" t="s">
        <v>67</v>
      </c>
      <c r="P422" s="1">
        <v>44196</v>
      </c>
      <c r="Q422" t="s">
        <v>53</v>
      </c>
      <c r="R422" s="2">
        <v>19267.599999999999</v>
      </c>
      <c r="S422">
        <v>3</v>
      </c>
      <c r="T422">
        <v>0</v>
      </c>
      <c r="U422" t="s">
        <v>28</v>
      </c>
    </row>
    <row r="423" spans="1:21" x14ac:dyDescent="0.25">
      <c r="A423">
        <v>576</v>
      </c>
      <c r="B423" t="s">
        <v>1195</v>
      </c>
      <c r="C423" s="1">
        <v>44196</v>
      </c>
      <c r="D423" t="s">
        <v>1191</v>
      </c>
      <c r="E423" t="s">
        <v>107</v>
      </c>
      <c r="F423" t="s">
        <v>247</v>
      </c>
      <c r="G423" t="s">
        <v>248</v>
      </c>
      <c r="H423" t="s">
        <v>1196</v>
      </c>
      <c r="I423" t="s">
        <v>58</v>
      </c>
      <c r="J423" t="s">
        <v>59</v>
      </c>
      <c r="K423">
        <v>7</v>
      </c>
      <c r="L423" t="s">
        <v>60</v>
      </c>
      <c r="M423" t="s">
        <v>65</v>
      </c>
      <c r="N423" t="s">
        <v>66</v>
      </c>
      <c r="O423" t="s">
        <v>67</v>
      </c>
      <c r="P423" s="1">
        <v>44196</v>
      </c>
      <c r="Q423" t="s">
        <v>53</v>
      </c>
      <c r="R423" s="2">
        <v>19267.599999999999</v>
      </c>
      <c r="S423">
        <v>3</v>
      </c>
      <c r="T423">
        <v>0</v>
      </c>
      <c r="U423" t="s">
        <v>28</v>
      </c>
    </row>
    <row r="424" spans="1:21" x14ac:dyDescent="0.25">
      <c r="A424">
        <v>577</v>
      </c>
      <c r="B424" t="s">
        <v>1197</v>
      </c>
      <c r="C424" s="1">
        <v>44196</v>
      </c>
      <c r="D424" t="s">
        <v>1191</v>
      </c>
      <c r="E424" t="s">
        <v>107</v>
      </c>
      <c r="F424" t="s">
        <v>247</v>
      </c>
      <c r="G424" t="s">
        <v>248</v>
      </c>
      <c r="H424" t="s">
        <v>1198</v>
      </c>
      <c r="I424" t="s">
        <v>58</v>
      </c>
      <c r="J424" t="s">
        <v>59</v>
      </c>
      <c r="K424">
        <v>7</v>
      </c>
      <c r="L424" t="s">
        <v>60</v>
      </c>
      <c r="M424" t="s">
        <v>65</v>
      </c>
      <c r="N424" t="s">
        <v>66</v>
      </c>
      <c r="O424" t="s">
        <v>67</v>
      </c>
      <c r="P424" s="1">
        <v>44196</v>
      </c>
      <c r="Q424" t="s">
        <v>53</v>
      </c>
      <c r="R424" s="2">
        <v>19267.599999999999</v>
      </c>
      <c r="S424">
        <v>3</v>
      </c>
      <c r="T424">
        <v>0</v>
      </c>
      <c r="U424" t="s">
        <v>28</v>
      </c>
    </row>
    <row r="425" spans="1:21" x14ac:dyDescent="0.25">
      <c r="A425">
        <v>578</v>
      </c>
      <c r="B425" t="s">
        <v>1199</v>
      </c>
      <c r="C425" s="1">
        <v>44196</v>
      </c>
      <c r="D425" t="s">
        <v>1191</v>
      </c>
      <c r="E425" t="s">
        <v>107</v>
      </c>
      <c r="F425" t="s">
        <v>247</v>
      </c>
      <c r="G425" t="s">
        <v>248</v>
      </c>
      <c r="H425" t="s">
        <v>1200</v>
      </c>
      <c r="I425" t="s">
        <v>58</v>
      </c>
      <c r="J425" t="s">
        <v>59</v>
      </c>
      <c r="K425">
        <v>7</v>
      </c>
      <c r="L425" t="s">
        <v>60</v>
      </c>
      <c r="M425" t="s">
        <v>65</v>
      </c>
      <c r="N425" t="s">
        <v>66</v>
      </c>
      <c r="O425" t="s">
        <v>67</v>
      </c>
      <c r="P425" s="1">
        <v>44196</v>
      </c>
      <c r="Q425" t="s">
        <v>53</v>
      </c>
      <c r="R425" s="2">
        <v>19267.599999999999</v>
      </c>
      <c r="S425">
        <v>3</v>
      </c>
      <c r="T425">
        <v>0</v>
      </c>
      <c r="U425" t="s">
        <v>28</v>
      </c>
    </row>
    <row r="426" spans="1:21" x14ac:dyDescent="0.25">
      <c r="A426">
        <v>579</v>
      </c>
      <c r="B426" t="s">
        <v>1201</v>
      </c>
      <c r="C426" s="1">
        <v>44196</v>
      </c>
      <c r="D426" t="s">
        <v>1191</v>
      </c>
      <c r="E426" t="s">
        <v>107</v>
      </c>
      <c r="F426" t="s">
        <v>247</v>
      </c>
      <c r="G426" t="s">
        <v>248</v>
      </c>
      <c r="H426" t="s">
        <v>1202</v>
      </c>
      <c r="I426" t="s">
        <v>58</v>
      </c>
      <c r="J426" t="s">
        <v>59</v>
      </c>
      <c r="K426">
        <v>7</v>
      </c>
      <c r="L426" t="s">
        <v>60</v>
      </c>
      <c r="M426" t="s">
        <v>65</v>
      </c>
      <c r="N426" t="s">
        <v>66</v>
      </c>
      <c r="O426" t="s">
        <v>67</v>
      </c>
      <c r="P426" s="1">
        <v>44196</v>
      </c>
      <c r="Q426" t="s">
        <v>53</v>
      </c>
      <c r="R426" s="2">
        <v>19267.599999999999</v>
      </c>
      <c r="S426">
        <v>3</v>
      </c>
      <c r="T426">
        <v>0</v>
      </c>
      <c r="U426" t="s">
        <v>28</v>
      </c>
    </row>
    <row r="427" spans="1:21" x14ac:dyDescent="0.25">
      <c r="A427">
        <v>580</v>
      </c>
      <c r="B427" t="s">
        <v>1203</v>
      </c>
      <c r="C427" s="1">
        <v>44196</v>
      </c>
      <c r="D427" t="s">
        <v>1191</v>
      </c>
      <c r="E427" t="s">
        <v>107</v>
      </c>
      <c r="F427" t="s">
        <v>247</v>
      </c>
      <c r="G427" t="s">
        <v>248</v>
      </c>
      <c r="H427" t="s">
        <v>1204</v>
      </c>
      <c r="I427" t="s">
        <v>58</v>
      </c>
      <c r="J427" t="s">
        <v>59</v>
      </c>
      <c r="K427">
        <v>7</v>
      </c>
      <c r="L427" t="s">
        <v>60</v>
      </c>
      <c r="M427" t="s">
        <v>65</v>
      </c>
      <c r="N427" t="s">
        <v>66</v>
      </c>
      <c r="O427" t="s">
        <v>67</v>
      </c>
      <c r="P427" s="1">
        <v>44196</v>
      </c>
      <c r="Q427" t="s">
        <v>53</v>
      </c>
      <c r="R427" s="2">
        <v>19267.599999999999</v>
      </c>
      <c r="S427">
        <v>3</v>
      </c>
      <c r="T427">
        <v>0</v>
      </c>
      <c r="U427" t="s">
        <v>28</v>
      </c>
    </row>
    <row r="428" spans="1:21" x14ac:dyDescent="0.25">
      <c r="A428">
        <v>581</v>
      </c>
      <c r="B428" t="s">
        <v>1205</v>
      </c>
      <c r="C428" s="1">
        <v>44196</v>
      </c>
      <c r="D428" t="s">
        <v>1191</v>
      </c>
      <c r="E428" t="s">
        <v>107</v>
      </c>
      <c r="F428" t="s">
        <v>247</v>
      </c>
      <c r="G428" t="s">
        <v>248</v>
      </c>
      <c r="H428" t="s">
        <v>1206</v>
      </c>
      <c r="I428" t="s">
        <v>58</v>
      </c>
      <c r="J428" t="s">
        <v>59</v>
      </c>
      <c r="K428">
        <v>7</v>
      </c>
      <c r="L428" t="s">
        <v>60</v>
      </c>
      <c r="M428" t="s">
        <v>65</v>
      </c>
      <c r="N428" t="s">
        <v>66</v>
      </c>
      <c r="O428" t="s">
        <v>67</v>
      </c>
      <c r="P428" s="1">
        <v>44196</v>
      </c>
      <c r="Q428" t="s">
        <v>53</v>
      </c>
      <c r="R428" s="2">
        <v>19267.599999999999</v>
      </c>
      <c r="S428">
        <v>3</v>
      </c>
      <c r="T428">
        <v>0</v>
      </c>
      <c r="U428" t="s">
        <v>28</v>
      </c>
    </row>
    <row r="429" spans="1:21" x14ac:dyDescent="0.25">
      <c r="A429">
        <v>582</v>
      </c>
      <c r="B429" t="s">
        <v>1207</v>
      </c>
      <c r="C429" s="1">
        <v>44196</v>
      </c>
      <c r="D429" t="s">
        <v>1191</v>
      </c>
      <c r="E429" t="s">
        <v>107</v>
      </c>
      <c r="F429" t="s">
        <v>247</v>
      </c>
      <c r="G429" t="s">
        <v>248</v>
      </c>
      <c r="H429" t="s">
        <v>1208</v>
      </c>
      <c r="I429" t="s">
        <v>58</v>
      </c>
      <c r="J429" t="s">
        <v>59</v>
      </c>
      <c r="K429">
        <v>7</v>
      </c>
      <c r="L429" t="s">
        <v>60</v>
      </c>
      <c r="M429" t="s">
        <v>65</v>
      </c>
      <c r="N429" t="s">
        <v>66</v>
      </c>
      <c r="O429" t="s">
        <v>67</v>
      </c>
      <c r="P429" s="1">
        <v>44196</v>
      </c>
      <c r="Q429" t="s">
        <v>53</v>
      </c>
      <c r="R429" s="2">
        <v>19267.599999999999</v>
      </c>
      <c r="S429">
        <v>3</v>
      </c>
      <c r="T429">
        <v>0</v>
      </c>
      <c r="U429" t="s">
        <v>28</v>
      </c>
    </row>
    <row r="430" spans="1:21" x14ac:dyDescent="0.25">
      <c r="A430">
        <v>583</v>
      </c>
      <c r="B430" t="s">
        <v>1209</v>
      </c>
      <c r="C430" s="1">
        <v>44196</v>
      </c>
      <c r="D430" t="s">
        <v>1191</v>
      </c>
      <c r="E430" t="s">
        <v>107</v>
      </c>
      <c r="F430" t="s">
        <v>247</v>
      </c>
      <c r="G430" t="s">
        <v>248</v>
      </c>
      <c r="H430" t="s">
        <v>1210</v>
      </c>
      <c r="I430" t="s">
        <v>58</v>
      </c>
      <c r="J430" t="s">
        <v>59</v>
      </c>
      <c r="K430">
        <v>7</v>
      </c>
      <c r="L430" t="s">
        <v>60</v>
      </c>
      <c r="M430" t="s">
        <v>65</v>
      </c>
      <c r="N430" t="s">
        <v>66</v>
      </c>
      <c r="O430" t="s">
        <v>67</v>
      </c>
      <c r="P430" s="1">
        <v>44196</v>
      </c>
      <c r="Q430" t="s">
        <v>53</v>
      </c>
      <c r="R430" s="2">
        <v>19267.599999999999</v>
      </c>
      <c r="S430">
        <v>3</v>
      </c>
      <c r="T430">
        <v>0</v>
      </c>
      <c r="U430" t="s">
        <v>28</v>
      </c>
    </row>
    <row r="431" spans="1:21" x14ac:dyDescent="0.25">
      <c r="A431">
        <v>584</v>
      </c>
      <c r="B431" t="s">
        <v>1211</v>
      </c>
      <c r="C431" s="1">
        <v>44196</v>
      </c>
      <c r="D431" t="s">
        <v>1212</v>
      </c>
      <c r="E431" t="s">
        <v>246</v>
      </c>
      <c r="F431" t="s">
        <v>247</v>
      </c>
      <c r="G431" t="s">
        <v>248</v>
      </c>
      <c r="H431" t="s">
        <v>1213</v>
      </c>
      <c r="I431" t="s">
        <v>58</v>
      </c>
      <c r="J431" t="s">
        <v>59</v>
      </c>
      <c r="K431">
        <v>7</v>
      </c>
      <c r="L431" t="s">
        <v>60</v>
      </c>
      <c r="M431" t="s">
        <v>65</v>
      </c>
      <c r="N431" t="s">
        <v>66</v>
      </c>
      <c r="O431" t="s">
        <v>67</v>
      </c>
      <c r="P431" s="1">
        <v>44196</v>
      </c>
      <c r="Q431" t="s">
        <v>53</v>
      </c>
      <c r="R431" s="2">
        <v>14813.2</v>
      </c>
      <c r="S431">
        <v>3</v>
      </c>
      <c r="T431">
        <v>0</v>
      </c>
      <c r="U431" t="s">
        <v>28</v>
      </c>
    </row>
    <row r="432" spans="1:21" x14ac:dyDescent="0.25">
      <c r="A432">
        <v>585</v>
      </c>
      <c r="B432" t="s">
        <v>1214</v>
      </c>
      <c r="C432" s="1">
        <v>44196</v>
      </c>
      <c r="D432" t="s">
        <v>1212</v>
      </c>
      <c r="E432" t="s">
        <v>246</v>
      </c>
      <c r="F432" t="s">
        <v>247</v>
      </c>
      <c r="G432" t="s">
        <v>248</v>
      </c>
      <c r="H432" t="s">
        <v>1215</v>
      </c>
      <c r="I432" t="s">
        <v>58</v>
      </c>
      <c r="J432" t="s">
        <v>59</v>
      </c>
      <c r="K432">
        <v>7</v>
      </c>
      <c r="L432" t="s">
        <v>60</v>
      </c>
      <c r="M432" t="s">
        <v>65</v>
      </c>
      <c r="N432" t="s">
        <v>66</v>
      </c>
      <c r="O432" t="s">
        <v>67</v>
      </c>
      <c r="P432" s="1">
        <v>44196</v>
      </c>
      <c r="Q432" t="s">
        <v>53</v>
      </c>
      <c r="R432" s="2">
        <v>14813.2</v>
      </c>
      <c r="S432">
        <v>3</v>
      </c>
      <c r="T432">
        <v>0</v>
      </c>
      <c r="U432" t="s">
        <v>28</v>
      </c>
    </row>
    <row r="433" spans="1:21" x14ac:dyDescent="0.25">
      <c r="A433">
        <v>586</v>
      </c>
      <c r="B433" t="s">
        <v>1216</v>
      </c>
      <c r="C433" s="1">
        <v>44196</v>
      </c>
      <c r="D433" t="s">
        <v>1212</v>
      </c>
      <c r="E433" t="s">
        <v>246</v>
      </c>
      <c r="F433" t="s">
        <v>247</v>
      </c>
      <c r="G433" t="s">
        <v>248</v>
      </c>
      <c r="H433" t="s">
        <v>1217</v>
      </c>
      <c r="I433" t="s">
        <v>58</v>
      </c>
      <c r="J433" t="s">
        <v>59</v>
      </c>
      <c r="K433">
        <v>7</v>
      </c>
      <c r="L433" t="s">
        <v>60</v>
      </c>
      <c r="M433" t="s">
        <v>65</v>
      </c>
      <c r="N433" t="s">
        <v>66</v>
      </c>
      <c r="O433" t="s">
        <v>67</v>
      </c>
      <c r="P433" s="1">
        <v>44196</v>
      </c>
      <c r="Q433" t="s">
        <v>53</v>
      </c>
      <c r="R433" s="2">
        <v>14813.2</v>
      </c>
      <c r="S433">
        <v>3</v>
      </c>
      <c r="T433">
        <v>0</v>
      </c>
      <c r="U433" t="s">
        <v>28</v>
      </c>
    </row>
    <row r="434" spans="1:21" x14ac:dyDescent="0.25">
      <c r="A434">
        <v>587</v>
      </c>
      <c r="B434" t="s">
        <v>1218</v>
      </c>
      <c r="C434" s="1">
        <v>44196</v>
      </c>
      <c r="D434" t="s">
        <v>1212</v>
      </c>
      <c r="E434" t="s">
        <v>246</v>
      </c>
      <c r="F434" t="s">
        <v>247</v>
      </c>
      <c r="G434" t="s">
        <v>248</v>
      </c>
      <c r="H434" t="s">
        <v>1219</v>
      </c>
      <c r="I434" t="s">
        <v>58</v>
      </c>
      <c r="J434" t="s">
        <v>59</v>
      </c>
      <c r="K434">
        <v>7</v>
      </c>
      <c r="L434" t="s">
        <v>60</v>
      </c>
      <c r="M434" t="s">
        <v>65</v>
      </c>
      <c r="N434" t="s">
        <v>66</v>
      </c>
      <c r="O434" t="s">
        <v>67</v>
      </c>
      <c r="P434" s="1">
        <v>44196</v>
      </c>
      <c r="Q434" t="s">
        <v>53</v>
      </c>
      <c r="R434" s="2">
        <v>14813.2</v>
      </c>
      <c r="S434">
        <v>3</v>
      </c>
      <c r="T434">
        <v>0</v>
      </c>
      <c r="U434" t="s">
        <v>28</v>
      </c>
    </row>
    <row r="435" spans="1:21" x14ac:dyDescent="0.25">
      <c r="A435">
        <v>588</v>
      </c>
      <c r="B435" t="s">
        <v>1220</v>
      </c>
      <c r="C435" s="1">
        <v>44196</v>
      </c>
      <c r="D435" t="s">
        <v>1212</v>
      </c>
      <c r="E435" t="s">
        <v>246</v>
      </c>
      <c r="F435" t="s">
        <v>247</v>
      </c>
      <c r="G435" t="s">
        <v>248</v>
      </c>
      <c r="H435" t="s">
        <v>1221</v>
      </c>
      <c r="I435" t="s">
        <v>58</v>
      </c>
      <c r="J435" t="s">
        <v>59</v>
      </c>
      <c r="K435">
        <v>7</v>
      </c>
      <c r="L435" t="s">
        <v>60</v>
      </c>
      <c r="M435" t="s">
        <v>65</v>
      </c>
      <c r="N435" t="s">
        <v>66</v>
      </c>
      <c r="O435" t="s">
        <v>67</v>
      </c>
      <c r="P435" s="1">
        <v>44196</v>
      </c>
      <c r="Q435" t="s">
        <v>53</v>
      </c>
      <c r="R435" s="2">
        <v>14813.2</v>
      </c>
      <c r="S435">
        <v>3</v>
      </c>
      <c r="T435">
        <v>0</v>
      </c>
      <c r="U435" t="s">
        <v>28</v>
      </c>
    </row>
    <row r="436" spans="1:21" x14ac:dyDescent="0.25">
      <c r="A436">
        <v>589</v>
      </c>
      <c r="B436" t="s">
        <v>1222</v>
      </c>
      <c r="C436" s="1">
        <v>44196</v>
      </c>
      <c r="D436" t="s">
        <v>1212</v>
      </c>
      <c r="E436" t="s">
        <v>246</v>
      </c>
      <c r="F436" t="s">
        <v>247</v>
      </c>
      <c r="G436" t="s">
        <v>248</v>
      </c>
      <c r="H436" t="s">
        <v>1223</v>
      </c>
      <c r="I436" t="s">
        <v>58</v>
      </c>
      <c r="J436" t="s">
        <v>59</v>
      </c>
      <c r="K436">
        <v>7</v>
      </c>
      <c r="L436" t="s">
        <v>60</v>
      </c>
      <c r="M436" t="s">
        <v>65</v>
      </c>
      <c r="N436" t="s">
        <v>66</v>
      </c>
      <c r="O436" t="s">
        <v>67</v>
      </c>
      <c r="P436" s="1">
        <v>44196</v>
      </c>
      <c r="Q436" t="s">
        <v>53</v>
      </c>
      <c r="R436" s="2">
        <v>14813.2</v>
      </c>
      <c r="S436">
        <v>3</v>
      </c>
      <c r="T436">
        <v>0</v>
      </c>
      <c r="U436" t="s">
        <v>28</v>
      </c>
    </row>
    <row r="437" spans="1:21" x14ac:dyDescent="0.25">
      <c r="A437">
        <v>590</v>
      </c>
      <c r="B437" t="s">
        <v>1224</v>
      </c>
      <c r="C437" s="1">
        <v>44196</v>
      </c>
      <c r="D437" t="s">
        <v>1225</v>
      </c>
      <c r="E437" t="s">
        <v>670</v>
      </c>
      <c r="F437" t="s">
        <v>247</v>
      </c>
      <c r="G437" t="s">
        <v>248</v>
      </c>
      <c r="H437" t="s">
        <v>1226</v>
      </c>
      <c r="I437" t="s">
        <v>112</v>
      </c>
      <c r="J437" t="s">
        <v>113</v>
      </c>
      <c r="K437">
        <v>19</v>
      </c>
      <c r="L437" t="s">
        <v>114</v>
      </c>
      <c r="M437" t="s">
        <v>65</v>
      </c>
      <c r="N437" t="s">
        <v>66</v>
      </c>
      <c r="O437" t="s">
        <v>67</v>
      </c>
      <c r="P437" s="1">
        <v>44196</v>
      </c>
      <c r="Q437" t="s">
        <v>53</v>
      </c>
      <c r="R437" s="2">
        <v>21999</v>
      </c>
      <c r="S437">
        <v>3</v>
      </c>
      <c r="T437">
        <v>0</v>
      </c>
      <c r="U437" t="s">
        <v>28</v>
      </c>
    </row>
    <row r="438" spans="1:21" x14ac:dyDescent="0.25">
      <c r="A438">
        <v>591</v>
      </c>
      <c r="B438" t="s">
        <v>1227</v>
      </c>
      <c r="C438" s="1">
        <v>44196</v>
      </c>
      <c r="D438" t="s">
        <v>1225</v>
      </c>
      <c r="E438" t="s">
        <v>246</v>
      </c>
      <c r="F438" t="s">
        <v>247</v>
      </c>
      <c r="G438" t="s">
        <v>248</v>
      </c>
      <c r="H438" t="s">
        <v>1228</v>
      </c>
      <c r="I438" t="s">
        <v>112</v>
      </c>
      <c r="J438" t="s">
        <v>113</v>
      </c>
      <c r="K438">
        <v>19</v>
      </c>
      <c r="L438" t="s">
        <v>114</v>
      </c>
      <c r="M438" t="s">
        <v>65</v>
      </c>
      <c r="N438" t="s">
        <v>66</v>
      </c>
      <c r="O438" t="s">
        <v>67</v>
      </c>
      <c r="P438" s="1">
        <v>44196</v>
      </c>
      <c r="Q438" t="s">
        <v>53</v>
      </c>
      <c r="R438" s="2">
        <v>21999</v>
      </c>
      <c r="S438">
        <v>3</v>
      </c>
      <c r="T438">
        <v>0</v>
      </c>
      <c r="U438" t="s">
        <v>28</v>
      </c>
    </row>
    <row r="439" spans="1:21" x14ac:dyDescent="0.25">
      <c r="A439">
        <v>592</v>
      </c>
      <c r="B439" t="s">
        <v>1229</v>
      </c>
      <c r="C439" s="1">
        <v>44196</v>
      </c>
      <c r="D439" t="s">
        <v>1230</v>
      </c>
      <c r="E439" t="s">
        <v>246</v>
      </c>
      <c r="F439" t="s">
        <v>247</v>
      </c>
      <c r="G439" t="s">
        <v>248</v>
      </c>
      <c r="H439" t="s">
        <v>1231</v>
      </c>
      <c r="I439" t="s">
        <v>112</v>
      </c>
      <c r="J439" t="s">
        <v>113</v>
      </c>
      <c r="K439">
        <v>19</v>
      </c>
      <c r="L439" t="s">
        <v>114</v>
      </c>
      <c r="M439" t="s">
        <v>65</v>
      </c>
      <c r="N439" t="s">
        <v>66</v>
      </c>
      <c r="O439" t="s">
        <v>67</v>
      </c>
      <c r="P439" s="1">
        <v>44196</v>
      </c>
      <c r="Q439" t="s">
        <v>53</v>
      </c>
      <c r="R439" s="2">
        <v>18000</v>
      </c>
      <c r="S439">
        <v>3</v>
      </c>
      <c r="T439">
        <v>0</v>
      </c>
      <c r="U439" t="s">
        <v>28</v>
      </c>
    </row>
    <row r="440" spans="1:21" x14ac:dyDescent="0.25">
      <c r="A440">
        <v>593</v>
      </c>
      <c r="B440" t="s">
        <v>1232</v>
      </c>
      <c r="C440" s="1">
        <v>38352</v>
      </c>
      <c r="D440" t="s">
        <v>1233</v>
      </c>
      <c r="E440" t="s">
        <v>1234</v>
      </c>
      <c r="F440" t="s">
        <v>247</v>
      </c>
      <c r="G440" t="s">
        <v>248</v>
      </c>
      <c r="H440" t="s">
        <v>674</v>
      </c>
      <c r="I440" t="s">
        <v>99</v>
      </c>
      <c r="J440" t="s">
        <v>100</v>
      </c>
      <c r="K440">
        <v>8</v>
      </c>
      <c r="L440" t="s">
        <v>101</v>
      </c>
      <c r="M440" t="s">
        <v>24</v>
      </c>
      <c r="N440" t="s">
        <v>25</v>
      </c>
      <c r="O440" t="s">
        <v>26</v>
      </c>
      <c r="P440" s="1">
        <v>38352</v>
      </c>
      <c r="Q440" t="s">
        <v>53</v>
      </c>
      <c r="R440" s="2">
        <v>11689.75</v>
      </c>
      <c r="S440">
        <v>10</v>
      </c>
      <c r="T440">
        <v>0</v>
      </c>
      <c r="U440" t="s">
        <v>28</v>
      </c>
    </row>
    <row r="441" spans="1:21" x14ac:dyDescent="0.25">
      <c r="A441">
        <v>594</v>
      </c>
      <c r="B441" t="s">
        <v>1235</v>
      </c>
      <c r="C441" s="1">
        <v>38352</v>
      </c>
      <c r="D441" t="s">
        <v>1236</v>
      </c>
      <c r="E441" t="s">
        <v>1234</v>
      </c>
      <c r="F441" t="s">
        <v>247</v>
      </c>
      <c r="G441" t="s">
        <v>248</v>
      </c>
      <c r="H441" t="s">
        <v>674</v>
      </c>
      <c r="I441" t="s">
        <v>99</v>
      </c>
      <c r="J441" t="s">
        <v>100</v>
      </c>
      <c r="K441">
        <v>8</v>
      </c>
      <c r="L441" t="s">
        <v>101</v>
      </c>
      <c r="M441" t="s">
        <v>24</v>
      </c>
      <c r="N441" t="s">
        <v>25</v>
      </c>
      <c r="O441" t="s">
        <v>26</v>
      </c>
      <c r="P441" s="1">
        <v>38352</v>
      </c>
      <c r="Q441" t="s">
        <v>53</v>
      </c>
      <c r="R441" s="2">
        <v>4410.25</v>
      </c>
      <c r="S441">
        <v>10</v>
      </c>
      <c r="T441">
        <v>0</v>
      </c>
      <c r="U441" t="s">
        <v>28</v>
      </c>
    </row>
    <row r="442" spans="1:21" x14ac:dyDescent="0.25">
      <c r="A442">
        <v>595</v>
      </c>
      <c r="B442" t="s">
        <v>1237</v>
      </c>
      <c r="C442" s="1">
        <v>38352</v>
      </c>
      <c r="D442" t="s">
        <v>1238</v>
      </c>
      <c r="E442" t="s">
        <v>1234</v>
      </c>
      <c r="F442" t="s">
        <v>247</v>
      </c>
      <c r="G442" t="s">
        <v>248</v>
      </c>
      <c r="H442" t="s">
        <v>674</v>
      </c>
      <c r="I442" t="s">
        <v>99</v>
      </c>
      <c r="J442" t="s">
        <v>100</v>
      </c>
      <c r="K442">
        <v>8</v>
      </c>
      <c r="L442" t="s">
        <v>101</v>
      </c>
      <c r="M442" t="s">
        <v>24</v>
      </c>
      <c r="N442" t="s">
        <v>25</v>
      </c>
      <c r="O442" t="s">
        <v>26</v>
      </c>
      <c r="P442" s="1">
        <v>38352</v>
      </c>
      <c r="Q442" t="s">
        <v>53</v>
      </c>
      <c r="R442" s="2">
        <v>4410.25</v>
      </c>
      <c r="S442">
        <v>10</v>
      </c>
      <c r="T442">
        <v>0</v>
      </c>
      <c r="U442" t="s">
        <v>28</v>
      </c>
    </row>
    <row r="443" spans="1:21" x14ac:dyDescent="0.25">
      <c r="A443">
        <v>596</v>
      </c>
      <c r="B443" t="s">
        <v>1239</v>
      </c>
      <c r="C443" s="1">
        <v>38352</v>
      </c>
      <c r="D443" t="s">
        <v>1240</v>
      </c>
      <c r="E443" t="s">
        <v>246</v>
      </c>
      <c r="F443" t="s">
        <v>247</v>
      </c>
      <c r="G443" t="s">
        <v>248</v>
      </c>
      <c r="H443" t="s">
        <v>1241</v>
      </c>
      <c r="I443" t="s">
        <v>99</v>
      </c>
      <c r="J443" t="s">
        <v>100</v>
      </c>
      <c r="K443">
        <v>8</v>
      </c>
      <c r="L443" t="s">
        <v>101</v>
      </c>
      <c r="M443" t="s">
        <v>24</v>
      </c>
      <c r="N443" t="s">
        <v>25</v>
      </c>
      <c r="O443" t="s">
        <v>26</v>
      </c>
      <c r="P443" s="1">
        <v>38352</v>
      </c>
      <c r="Q443" t="s">
        <v>53</v>
      </c>
      <c r="R443">
        <v>230</v>
      </c>
      <c r="S443">
        <v>10</v>
      </c>
      <c r="T443">
        <v>0</v>
      </c>
      <c r="U443" t="s">
        <v>28</v>
      </c>
    </row>
    <row r="444" spans="1:21" x14ac:dyDescent="0.25">
      <c r="A444">
        <v>597</v>
      </c>
      <c r="B444" t="s">
        <v>1242</v>
      </c>
      <c r="C444" s="1">
        <v>38352</v>
      </c>
      <c r="D444" t="s">
        <v>1243</v>
      </c>
      <c r="E444" t="s">
        <v>246</v>
      </c>
      <c r="F444" t="s">
        <v>247</v>
      </c>
      <c r="G444" t="s">
        <v>248</v>
      </c>
      <c r="H444" t="s">
        <v>674</v>
      </c>
      <c r="I444" t="s">
        <v>99</v>
      </c>
      <c r="J444" t="s">
        <v>100</v>
      </c>
      <c r="K444">
        <v>8</v>
      </c>
      <c r="L444" t="s">
        <v>101</v>
      </c>
      <c r="M444" t="s">
        <v>24</v>
      </c>
      <c r="N444" t="s">
        <v>25</v>
      </c>
      <c r="O444" t="s">
        <v>26</v>
      </c>
      <c r="P444" s="1">
        <v>38352</v>
      </c>
      <c r="Q444" t="s">
        <v>53</v>
      </c>
      <c r="R444">
        <v>19.89</v>
      </c>
      <c r="S444">
        <v>10</v>
      </c>
      <c r="T444">
        <v>0</v>
      </c>
      <c r="U444" t="s">
        <v>28</v>
      </c>
    </row>
    <row r="445" spans="1:21" x14ac:dyDescent="0.25">
      <c r="A445">
        <v>598</v>
      </c>
      <c r="B445" t="s">
        <v>1244</v>
      </c>
      <c r="C445" s="1">
        <v>38352</v>
      </c>
      <c r="D445" t="s">
        <v>298</v>
      </c>
      <c r="E445" t="s">
        <v>265</v>
      </c>
      <c r="F445" t="s">
        <v>247</v>
      </c>
      <c r="G445" t="s">
        <v>248</v>
      </c>
      <c r="H445" t="s">
        <v>1245</v>
      </c>
      <c r="I445" t="s">
        <v>99</v>
      </c>
      <c r="J445" t="s">
        <v>100</v>
      </c>
      <c r="K445">
        <v>8</v>
      </c>
      <c r="L445" t="s">
        <v>101</v>
      </c>
      <c r="M445" t="s">
        <v>24</v>
      </c>
      <c r="N445" t="s">
        <v>25</v>
      </c>
      <c r="O445" t="s">
        <v>26</v>
      </c>
      <c r="P445" s="1">
        <v>38352</v>
      </c>
      <c r="Q445" t="s">
        <v>53</v>
      </c>
      <c r="R445">
        <v>166.75</v>
      </c>
      <c r="S445">
        <v>10</v>
      </c>
      <c r="T445">
        <v>0</v>
      </c>
      <c r="U445" t="s">
        <v>28</v>
      </c>
    </row>
    <row r="446" spans="1:21" x14ac:dyDescent="0.25">
      <c r="A446">
        <v>599</v>
      </c>
      <c r="B446" t="s">
        <v>1246</v>
      </c>
      <c r="C446" s="1">
        <v>38352</v>
      </c>
      <c r="D446" t="s">
        <v>1247</v>
      </c>
      <c r="E446" t="s">
        <v>246</v>
      </c>
      <c r="F446" t="s">
        <v>247</v>
      </c>
      <c r="G446" t="s">
        <v>248</v>
      </c>
      <c r="H446" t="s">
        <v>674</v>
      </c>
      <c r="I446" t="s">
        <v>99</v>
      </c>
      <c r="J446" t="s">
        <v>100</v>
      </c>
      <c r="K446">
        <v>8</v>
      </c>
      <c r="L446" t="s">
        <v>101</v>
      </c>
      <c r="M446" t="s">
        <v>24</v>
      </c>
      <c r="N446" t="s">
        <v>25</v>
      </c>
      <c r="O446" t="s">
        <v>26</v>
      </c>
      <c r="P446" s="1">
        <v>38352</v>
      </c>
      <c r="Q446" t="s">
        <v>53</v>
      </c>
      <c r="R446">
        <v>199.89</v>
      </c>
      <c r="S446">
        <v>10</v>
      </c>
      <c r="T446">
        <v>0</v>
      </c>
      <c r="U446" t="s">
        <v>28</v>
      </c>
    </row>
    <row r="447" spans="1:21" x14ac:dyDescent="0.25">
      <c r="A447">
        <v>600</v>
      </c>
      <c r="B447" t="s">
        <v>1248</v>
      </c>
      <c r="C447" s="1">
        <v>38352</v>
      </c>
      <c r="D447" t="s">
        <v>1240</v>
      </c>
      <c r="E447" t="s">
        <v>246</v>
      </c>
      <c r="F447" t="s">
        <v>247</v>
      </c>
      <c r="G447" t="s">
        <v>248</v>
      </c>
      <c r="H447" t="s">
        <v>1249</v>
      </c>
      <c r="I447" t="s">
        <v>99</v>
      </c>
      <c r="J447" t="s">
        <v>100</v>
      </c>
      <c r="K447">
        <v>8</v>
      </c>
      <c r="L447" t="s">
        <v>101</v>
      </c>
      <c r="M447" t="s">
        <v>24</v>
      </c>
      <c r="N447" t="s">
        <v>25</v>
      </c>
      <c r="O447" t="s">
        <v>26</v>
      </c>
      <c r="P447" s="1">
        <v>38352</v>
      </c>
      <c r="Q447" t="s">
        <v>53</v>
      </c>
      <c r="R447">
        <v>230</v>
      </c>
      <c r="S447">
        <v>10</v>
      </c>
      <c r="T447">
        <v>0</v>
      </c>
      <c r="U447" t="s">
        <v>28</v>
      </c>
    </row>
    <row r="448" spans="1:21" x14ac:dyDescent="0.25">
      <c r="A448">
        <v>601</v>
      </c>
      <c r="B448" t="s">
        <v>1250</v>
      </c>
      <c r="C448" s="1">
        <v>38352</v>
      </c>
      <c r="D448" t="s">
        <v>1251</v>
      </c>
      <c r="E448" t="s">
        <v>246</v>
      </c>
      <c r="F448" t="s">
        <v>247</v>
      </c>
      <c r="G448" t="s">
        <v>248</v>
      </c>
      <c r="H448" t="s">
        <v>1252</v>
      </c>
      <c r="I448" t="s">
        <v>99</v>
      </c>
      <c r="J448" t="s">
        <v>100</v>
      </c>
      <c r="K448">
        <v>8</v>
      </c>
      <c r="L448" t="s">
        <v>101</v>
      </c>
      <c r="M448" t="s">
        <v>24</v>
      </c>
      <c r="N448" t="s">
        <v>25</v>
      </c>
      <c r="O448" t="s">
        <v>26</v>
      </c>
      <c r="P448" s="1">
        <v>38352</v>
      </c>
      <c r="Q448" t="s">
        <v>53</v>
      </c>
      <c r="R448" s="2">
        <v>1666.5</v>
      </c>
      <c r="S448">
        <v>10</v>
      </c>
      <c r="T448">
        <v>0</v>
      </c>
      <c r="U448" t="s">
        <v>28</v>
      </c>
    </row>
    <row r="449" spans="1:21" x14ac:dyDescent="0.25">
      <c r="A449">
        <v>602</v>
      </c>
      <c r="B449" t="s">
        <v>1253</v>
      </c>
      <c r="C449" s="1">
        <v>38352</v>
      </c>
      <c r="D449" t="s">
        <v>1251</v>
      </c>
      <c r="E449" t="s">
        <v>246</v>
      </c>
      <c r="F449" t="s">
        <v>247</v>
      </c>
      <c r="G449" t="s">
        <v>248</v>
      </c>
      <c r="H449" t="s">
        <v>1254</v>
      </c>
      <c r="I449" t="s">
        <v>99</v>
      </c>
      <c r="J449" t="s">
        <v>100</v>
      </c>
      <c r="K449">
        <v>8</v>
      </c>
      <c r="L449" t="s">
        <v>101</v>
      </c>
      <c r="M449" t="s">
        <v>24</v>
      </c>
      <c r="N449" t="s">
        <v>25</v>
      </c>
      <c r="O449" t="s">
        <v>26</v>
      </c>
      <c r="P449" s="1">
        <v>38352</v>
      </c>
      <c r="Q449" t="s">
        <v>53</v>
      </c>
      <c r="R449" s="2">
        <v>1666.5</v>
      </c>
      <c r="S449">
        <v>10</v>
      </c>
      <c r="T449">
        <v>0</v>
      </c>
      <c r="U449" t="s">
        <v>28</v>
      </c>
    </row>
    <row r="450" spans="1:21" x14ac:dyDescent="0.25">
      <c r="A450">
        <v>603</v>
      </c>
      <c r="B450" t="s">
        <v>1255</v>
      </c>
      <c r="C450" s="1">
        <v>38352</v>
      </c>
      <c r="D450" t="s">
        <v>1256</v>
      </c>
      <c r="E450" t="s">
        <v>246</v>
      </c>
      <c r="F450" t="s">
        <v>247</v>
      </c>
      <c r="G450" t="s">
        <v>248</v>
      </c>
      <c r="H450" t="s">
        <v>674</v>
      </c>
      <c r="I450" t="s">
        <v>99</v>
      </c>
      <c r="J450" t="s">
        <v>100</v>
      </c>
      <c r="K450">
        <v>8</v>
      </c>
      <c r="L450" t="s">
        <v>101</v>
      </c>
      <c r="M450" t="s">
        <v>24</v>
      </c>
      <c r="N450" t="s">
        <v>25</v>
      </c>
      <c r="O450" t="s">
        <v>26</v>
      </c>
      <c r="P450" s="1">
        <v>38352</v>
      </c>
      <c r="Q450" t="s">
        <v>53</v>
      </c>
      <c r="R450">
        <v>321.5</v>
      </c>
      <c r="S450">
        <v>10</v>
      </c>
      <c r="T450">
        <v>0</v>
      </c>
      <c r="U450" t="s">
        <v>28</v>
      </c>
    </row>
    <row r="451" spans="1:21" x14ac:dyDescent="0.25">
      <c r="A451">
        <v>604</v>
      </c>
      <c r="B451" t="s">
        <v>1257</v>
      </c>
      <c r="C451" s="1">
        <v>38352</v>
      </c>
      <c r="D451" t="s">
        <v>1258</v>
      </c>
      <c r="E451" t="s">
        <v>246</v>
      </c>
      <c r="F451" t="s">
        <v>247</v>
      </c>
      <c r="G451" t="s">
        <v>248</v>
      </c>
      <c r="H451" t="s">
        <v>674</v>
      </c>
      <c r="I451" t="s">
        <v>99</v>
      </c>
      <c r="J451" t="s">
        <v>100</v>
      </c>
      <c r="K451">
        <v>8</v>
      </c>
      <c r="L451" t="s">
        <v>101</v>
      </c>
      <c r="M451" t="s">
        <v>24</v>
      </c>
      <c r="N451" t="s">
        <v>25</v>
      </c>
      <c r="O451" t="s">
        <v>26</v>
      </c>
      <c r="P451" s="1">
        <v>38352</v>
      </c>
      <c r="Q451" t="s">
        <v>53</v>
      </c>
      <c r="R451">
        <v>321.5</v>
      </c>
      <c r="S451">
        <v>10</v>
      </c>
      <c r="T451">
        <v>0</v>
      </c>
      <c r="U451" t="s">
        <v>28</v>
      </c>
    </row>
    <row r="452" spans="1:21" x14ac:dyDescent="0.25">
      <c r="A452">
        <v>605</v>
      </c>
      <c r="B452" t="s">
        <v>1259</v>
      </c>
      <c r="C452" s="1">
        <v>38352</v>
      </c>
      <c r="D452" t="s">
        <v>1243</v>
      </c>
      <c r="E452" t="s">
        <v>246</v>
      </c>
      <c r="F452" t="s">
        <v>247</v>
      </c>
      <c r="G452" t="s">
        <v>248</v>
      </c>
      <c r="H452" t="s">
        <v>674</v>
      </c>
      <c r="I452" t="s">
        <v>99</v>
      </c>
      <c r="J452" t="s">
        <v>100</v>
      </c>
      <c r="K452">
        <v>8</v>
      </c>
      <c r="L452" t="s">
        <v>101</v>
      </c>
      <c r="M452" t="s">
        <v>24</v>
      </c>
      <c r="N452" t="s">
        <v>25</v>
      </c>
      <c r="O452" t="s">
        <v>26</v>
      </c>
      <c r="P452" s="1">
        <v>38352</v>
      </c>
      <c r="Q452" t="s">
        <v>53</v>
      </c>
      <c r="R452">
        <v>19.89</v>
      </c>
      <c r="S452">
        <v>10</v>
      </c>
      <c r="T452">
        <v>0</v>
      </c>
      <c r="U452" t="s">
        <v>28</v>
      </c>
    </row>
    <row r="453" spans="1:21" x14ac:dyDescent="0.25">
      <c r="A453">
        <v>606</v>
      </c>
      <c r="B453" t="s">
        <v>1260</v>
      </c>
      <c r="C453" s="1">
        <v>38352</v>
      </c>
      <c r="D453" t="s">
        <v>1261</v>
      </c>
      <c r="E453" t="s">
        <v>246</v>
      </c>
      <c r="F453" t="s">
        <v>247</v>
      </c>
      <c r="G453" t="s">
        <v>248</v>
      </c>
      <c r="H453" t="s">
        <v>674</v>
      </c>
      <c r="I453" t="s">
        <v>99</v>
      </c>
      <c r="J453" t="s">
        <v>100</v>
      </c>
      <c r="K453">
        <v>8</v>
      </c>
      <c r="L453" t="s">
        <v>101</v>
      </c>
      <c r="M453" t="s">
        <v>24</v>
      </c>
      <c r="N453" t="s">
        <v>25</v>
      </c>
      <c r="O453" t="s">
        <v>26</v>
      </c>
      <c r="P453" s="1">
        <v>38352</v>
      </c>
      <c r="Q453" t="s">
        <v>53</v>
      </c>
      <c r="R453">
        <v>19.89</v>
      </c>
      <c r="S453">
        <v>10</v>
      </c>
      <c r="T453">
        <v>0</v>
      </c>
      <c r="U453" t="s">
        <v>28</v>
      </c>
    </row>
    <row r="454" spans="1:21" x14ac:dyDescent="0.25">
      <c r="A454">
        <v>607</v>
      </c>
      <c r="B454" t="s">
        <v>1262</v>
      </c>
      <c r="C454" s="1">
        <v>38352</v>
      </c>
      <c r="D454" t="s">
        <v>1263</v>
      </c>
      <c r="E454" t="s">
        <v>246</v>
      </c>
      <c r="F454" t="s">
        <v>247</v>
      </c>
      <c r="G454" t="s">
        <v>248</v>
      </c>
      <c r="H454" t="s">
        <v>674</v>
      </c>
      <c r="I454" t="s">
        <v>99</v>
      </c>
      <c r="J454" t="s">
        <v>100</v>
      </c>
      <c r="K454">
        <v>8</v>
      </c>
      <c r="L454" t="s">
        <v>101</v>
      </c>
      <c r="M454" t="s">
        <v>24</v>
      </c>
      <c r="N454" t="s">
        <v>25</v>
      </c>
      <c r="O454" t="s">
        <v>26</v>
      </c>
      <c r="P454" s="1">
        <v>38352</v>
      </c>
      <c r="Q454" t="s">
        <v>53</v>
      </c>
      <c r="R454">
        <v>59.69</v>
      </c>
      <c r="S454">
        <v>10</v>
      </c>
      <c r="T454">
        <v>0</v>
      </c>
      <c r="U454" t="s">
        <v>28</v>
      </c>
    </row>
    <row r="455" spans="1:21" x14ac:dyDescent="0.25">
      <c r="A455">
        <v>608</v>
      </c>
      <c r="B455" t="s">
        <v>1264</v>
      </c>
      <c r="C455" s="1">
        <v>38352</v>
      </c>
      <c r="D455" t="s">
        <v>1265</v>
      </c>
      <c r="E455" t="s">
        <v>246</v>
      </c>
      <c r="F455" t="s">
        <v>247</v>
      </c>
      <c r="G455" t="s">
        <v>248</v>
      </c>
      <c r="H455" t="s">
        <v>674</v>
      </c>
      <c r="I455" t="s">
        <v>99</v>
      </c>
      <c r="J455" t="s">
        <v>100</v>
      </c>
      <c r="K455">
        <v>8</v>
      </c>
      <c r="L455" t="s">
        <v>101</v>
      </c>
      <c r="M455" t="s">
        <v>24</v>
      </c>
      <c r="N455" t="s">
        <v>25</v>
      </c>
      <c r="O455" t="s">
        <v>26</v>
      </c>
      <c r="P455" s="1">
        <v>38352</v>
      </c>
      <c r="Q455" t="s">
        <v>53</v>
      </c>
      <c r="R455">
        <v>16.88</v>
      </c>
      <c r="S455">
        <v>10</v>
      </c>
      <c r="T455">
        <v>0</v>
      </c>
      <c r="U455" t="s">
        <v>28</v>
      </c>
    </row>
    <row r="456" spans="1:21" x14ac:dyDescent="0.25">
      <c r="A456">
        <v>609</v>
      </c>
      <c r="B456" t="s">
        <v>1266</v>
      </c>
      <c r="C456" s="1">
        <v>38352</v>
      </c>
      <c r="D456" t="s">
        <v>1267</v>
      </c>
      <c r="E456" t="s">
        <v>246</v>
      </c>
      <c r="F456" t="s">
        <v>247</v>
      </c>
      <c r="G456" t="s">
        <v>248</v>
      </c>
      <c r="H456" t="s">
        <v>674</v>
      </c>
      <c r="I456" t="s">
        <v>99</v>
      </c>
      <c r="J456" t="s">
        <v>100</v>
      </c>
      <c r="K456">
        <v>8</v>
      </c>
      <c r="L456" t="s">
        <v>101</v>
      </c>
      <c r="M456" t="s">
        <v>24</v>
      </c>
      <c r="N456" t="s">
        <v>25</v>
      </c>
      <c r="O456" t="s">
        <v>26</v>
      </c>
      <c r="P456" s="1">
        <v>38352</v>
      </c>
      <c r="Q456" t="s">
        <v>53</v>
      </c>
      <c r="R456">
        <v>199.89</v>
      </c>
      <c r="S456">
        <v>10</v>
      </c>
      <c r="T456">
        <v>0</v>
      </c>
      <c r="U456" t="s">
        <v>28</v>
      </c>
    </row>
    <row r="457" spans="1:21" x14ac:dyDescent="0.25">
      <c r="A457">
        <v>610</v>
      </c>
      <c r="B457" t="s">
        <v>1268</v>
      </c>
      <c r="C457" s="1">
        <v>38352</v>
      </c>
      <c r="D457" t="s">
        <v>1269</v>
      </c>
      <c r="E457" t="s">
        <v>246</v>
      </c>
      <c r="F457" t="s">
        <v>247</v>
      </c>
      <c r="G457" t="s">
        <v>248</v>
      </c>
      <c r="H457" t="s">
        <v>674</v>
      </c>
      <c r="I457" t="s">
        <v>99</v>
      </c>
      <c r="J457" t="s">
        <v>100</v>
      </c>
      <c r="K457">
        <v>8</v>
      </c>
      <c r="L457" t="s">
        <v>101</v>
      </c>
      <c r="M457" t="s">
        <v>24</v>
      </c>
      <c r="N457" t="s">
        <v>25</v>
      </c>
      <c r="O457" t="s">
        <v>26</v>
      </c>
      <c r="P457" s="1">
        <v>38352</v>
      </c>
      <c r="Q457" t="s">
        <v>53</v>
      </c>
      <c r="R457">
        <v>268</v>
      </c>
      <c r="S457">
        <v>10</v>
      </c>
      <c r="T457">
        <v>0</v>
      </c>
      <c r="U457" t="s">
        <v>28</v>
      </c>
    </row>
    <row r="458" spans="1:21" x14ac:dyDescent="0.25">
      <c r="A458">
        <v>611</v>
      </c>
      <c r="B458" t="s">
        <v>1270</v>
      </c>
      <c r="C458" s="1">
        <v>38352</v>
      </c>
      <c r="D458" t="s">
        <v>1271</v>
      </c>
      <c r="E458" t="s">
        <v>1272</v>
      </c>
      <c r="F458" t="s">
        <v>247</v>
      </c>
      <c r="G458" t="s">
        <v>248</v>
      </c>
      <c r="H458" t="s">
        <v>674</v>
      </c>
      <c r="I458" t="s">
        <v>99</v>
      </c>
      <c r="J458" t="s">
        <v>100</v>
      </c>
      <c r="K458">
        <v>8</v>
      </c>
      <c r="L458" t="s">
        <v>101</v>
      </c>
      <c r="M458" t="s">
        <v>24</v>
      </c>
      <c r="N458" t="s">
        <v>25</v>
      </c>
      <c r="O458" t="s">
        <v>26</v>
      </c>
      <c r="P458" s="1">
        <v>38352</v>
      </c>
      <c r="Q458" t="s">
        <v>53</v>
      </c>
      <c r="R458">
        <v>290</v>
      </c>
      <c r="S458">
        <v>10</v>
      </c>
      <c r="T458">
        <v>0</v>
      </c>
      <c r="U458" t="s">
        <v>28</v>
      </c>
    </row>
    <row r="459" spans="1:21" x14ac:dyDescent="0.25">
      <c r="A459">
        <v>612</v>
      </c>
      <c r="B459" t="s">
        <v>1273</v>
      </c>
      <c r="C459" s="1">
        <v>38352</v>
      </c>
      <c r="D459" t="s">
        <v>1274</v>
      </c>
      <c r="E459" t="s">
        <v>1275</v>
      </c>
      <c r="F459" t="s">
        <v>247</v>
      </c>
      <c r="G459" t="s">
        <v>248</v>
      </c>
      <c r="H459" t="s">
        <v>674</v>
      </c>
      <c r="I459" t="s">
        <v>99</v>
      </c>
      <c r="J459" t="s">
        <v>100</v>
      </c>
      <c r="K459">
        <v>8</v>
      </c>
      <c r="L459" t="s">
        <v>101</v>
      </c>
      <c r="M459" t="s">
        <v>24</v>
      </c>
      <c r="N459" t="s">
        <v>25</v>
      </c>
      <c r="O459" t="s">
        <v>26</v>
      </c>
      <c r="P459" s="1">
        <v>38352</v>
      </c>
      <c r="Q459" t="s">
        <v>53</v>
      </c>
      <c r="R459" s="2">
        <v>4577</v>
      </c>
      <c r="S459">
        <v>10</v>
      </c>
      <c r="T459">
        <v>0</v>
      </c>
      <c r="U459" t="s">
        <v>28</v>
      </c>
    </row>
    <row r="460" spans="1:21" x14ac:dyDescent="0.25">
      <c r="A460">
        <v>613</v>
      </c>
      <c r="B460" t="s">
        <v>1276</v>
      </c>
      <c r="C460" s="1">
        <v>38352</v>
      </c>
      <c r="D460" t="s">
        <v>1277</v>
      </c>
      <c r="E460" t="s">
        <v>246</v>
      </c>
      <c r="F460" t="s">
        <v>247</v>
      </c>
      <c r="G460" t="s">
        <v>248</v>
      </c>
      <c r="H460" t="s">
        <v>674</v>
      </c>
      <c r="I460" t="s">
        <v>99</v>
      </c>
      <c r="J460" t="s">
        <v>100</v>
      </c>
      <c r="K460">
        <v>8</v>
      </c>
      <c r="L460" t="s">
        <v>101</v>
      </c>
      <c r="M460" t="s">
        <v>24</v>
      </c>
      <c r="N460" t="s">
        <v>25</v>
      </c>
      <c r="O460" t="s">
        <v>26</v>
      </c>
      <c r="P460" s="1">
        <v>38352</v>
      </c>
      <c r="Q460" t="s">
        <v>53</v>
      </c>
      <c r="R460" s="2">
        <v>1794</v>
      </c>
      <c r="S460">
        <v>10</v>
      </c>
      <c r="T460">
        <v>0</v>
      </c>
      <c r="U460" t="s">
        <v>28</v>
      </c>
    </row>
    <row r="461" spans="1:21" x14ac:dyDescent="0.25">
      <c r="A461">
        <v>614</v>
      </c>
      <c r="B461" t="s">
        <v>1278</v>
      </c>
      <c r="C461" s="1">
        <v>38352</v>
      </c>
      <c r="D461" t="s">
        <v>1279</v>
      </c>
      <c r="E461" t="s">
        <v>246</v>
      </c>
      <c r="F461" t="s">
        <v>247</v>
      </c>
      <c r="G461" t="s">
        <v>248</v>
      </c>
      <c r="H461" t="s">
        <v>674</v>
      </c>
      <c r="I461" t="s">
        <v>99</v>
      </c>
      <c r="J461" t="s">
        <v>100</v>
      </c>
      <c r="K461">
        <v>8</v>
      </c>
      <c r="L461" t="s">
        <v>101</v>
      </c>
      <c r="M461" t="s">
        <v>24</v>
      </c>
      <c r="N461" t="s">
        <v>25</v>
      </c>
      <c r="O461" t="s">
        <v>26</v>
      </c>
      <c r="P461" s="1">
        <v>38352</v>
      </c>
      <c r="Q461" t="s">
        <v>53</v>
      </c>
      <c r="R461">
        <v>425.5</v>
      </c>
      <c r="S461">
        <v>10</v>
      </c>
      <c r="T461">
        <v>0</v>
      </c>
      <c r="U461" t="s">
        <v>28</v>
      </c>
    </row>
    <row r="462" spans="1:21" x14ac:dyDescent="0.25">
      <c r="A462">
        <v>615</v>
      </c>
      <c r="B462" t="s">
        <v>1280</v>
      </c>
      <c r="C462" s="1">
        <v>38352</v>
      </c>
      <c r="D462" t="s">
        <v>1281</v>
      </c>
      <c r="E462" t="s">
        <v>246</v>
      </c>
      <c r="F462" t="s">
        <v>247</v>
      </c>
      <c r="G462" t="s">
        <v>248</v>
      </c>
      <c r="H462" t="s">
        <v>674</v>
      </c>
      <c r="I462" t="s">
        <v>99</v>
      </c>
      <c r="J462" t="s">
        <v>100</v>
      </c>
      <c r="K462">
        <v>8</v>
      </c>
      <c r="L462" t="s">
        <v>101</v>
      </c>
      <c r="M462" t="s">
        <v>24</v>
      </c>
      <c r="N462" t="s">
        <v>25</v>
      </c>
      <c r="O462" t="s">
        <v>26</v>
      </c>
      <c r="P462" s="1">
        <v>38352</v>
      </c>
      <c r="Q462" t="s">
        <v>53</v>
      </c>
      <c r="R462" s="2">
        <v>1897.5</v>
      </c>
      <c r="S462">
        <v>10</v>
      </c>
      <c r="T462">
        <v>0</v>
      </c>
      <c r="U462" t="s">
        <v>28</v>
      </c>
    </row>
    <row r="463" spans="1:21" x14ac:dyDescent="0.25">
      <c r="A463">
        <v>616</v>
      </c>
      <c r="B463" t="s">
        <v>1282</v>
      </c>
      <c r="C463" s="1">
        <v>38352</v>
      </c>
      <c r="D463" t="s">
        <v>1283</v>
      </c>
      <c r="E463" t="s">
        <v>246</v>
      </c>
      <c r="F463" t="s">
        <v>247</v>
      </c>
      <c r="G463" t="s">
        <v>248</v>
      </c>
      <c r="H463" t="s">
        <v>674</v>
      </c>
      <c r="I463" t="s">
        <v>99</v>
      </c>
      <c r="J463" t="s">
        <v>100</v>
      </c>
      <c r="K463">
        <v>8</v>
      </c>
      <c r="L463" t="s">
        <v>101</v>
      </c>
      <c r="M463" t="s">
        <v>24</v>
      </c>
      <c r="N463" t="s">
        <v>25</v>
      </c>
      <c r="O463" t="s">
        <v>26</v>
      </c>
      <c r="P463" s="1">
        <v>38352</v>
      </c>
      <c r="Q463" t="s">
        <v>53</v>
      </c>
      <c r="R463" s="2">
        <v>6670</v>
      </c>
      <c r="S463">
        <v>10</v>
      </c>
      <c r="T463">
        <v>0</v>
      </c>
      <c r="U463" t="s">
        <v>28</v>
      </c>
    </row>
    <row r="464" spans="1:21" x14ac:dyDescent="0.25">
      <c r="A464">
        <v>617</v>
      </c>
      <c r="B464" t="s">
        <v>1284</v>
      </c>
      <c r="C464" s="1">
        <v>38352</v>
      </c>
      <c r="D464" t="s">
        <v>1285</v>
      </c>
      <c r="E464" t="s">
        <v>246</v>
      </c>
      <c r="F464" t="s">
        <v>247</v>
      </c>
      <c r="G464" t="s">
        <v>248</v>
      </c>
      <c r="H464" t="s">
        <v>674</v>
      </c>
      <c r="I464" t="s">
        <v>99</v>
      </c>
      <c r="J464" t="s">
        <v>100</v>
      </c>
      <c r="K464">
        <v>8</v>
      </c>
      <c r="L464" t="s">
        <v>101</v>
      </c>
      <c r="M464" t="s">
        <v>24</v>
      </c>
      <c r="N464" t="s">
        <v>25</v>
      </c>
      <c r="O464" t="s">
        <v>26</v>
      </c>
      <c r="P464" s="1">
        <v>38352</v>
      </c>
      <c r="Q464" t="s">
        <v>53</v>
      </c>
      <c r="R464">
        <v>230</v>
      </c>
      <c r="S464">
        <v>10</v>
      </c>
      <c r="T464">
        <v>0</v>
      </c>
      <c r="U464" t="s">
        <v>28</v>
      </c>
    </row>
    <row r="465" spans="1:21" x14ac:dyDescent="0.25">
      <c r="A465">
        <v>618</v>
      </c>
      <c r="B465" t="s">
        <v>1286</v>
      </c>
      <c r="C465" s="1">
        <v>38352</v>
      </c>
      <c r="D465" t="s">
        <v>1287</v>
      </c>
      <c r="E465" t="s">
        <v>246</v>
      </c>
      <c r="F465" t="s">
        <v>247</v>
      </c>
      <c r="G465" t="s">
        <v>248</v>
      </c>
      <c r="H465" t="s">
        <v>674</v>
      </c>
      <c r="I465" t="s">
        <v>99</v>
      </c>
      <c r="J465" t="s">
        <v>100</v>
      </c>
      <c r="K465">
        <v>8</v>
      </c>
      <c r="L465" t="s">
        <v>101</v>
      </c>
      <c r="M465" t="s">
        <v>24</v>
      </c>
      <c r="N465" t="s">
        <v>25</v>
      </c>
      <c r="O465" t="s">
        <v>26</v>
      </c>
      <c r="P465" s="1">
        <v>38352</v>
      </c>
      <c r="Q465" t="s">
        <v>53</v>
      </c>
      <c r="R465">
        <v>310.5</v>
      </c>
      <c r="S465">
        <v>10</v>
      </c>
      <c r="T465">
        <v>0</v>
      </c>
      <c r="U465" t="s">
        <v>28</v>
      </c>
    </row>
    <row r="466" spans="1:21" x14ac:dyDescent="0.25">
      <c r="A466">
        <v>619</v>
      </c>
      <c r="B466" t="s">
        <v>1288</v>
      </c>
      <c r="C466" s="1">
        <v>38352</v>
      </c>
      <c r="D466" t="s">
        <v>1289</v>
      </c>
      <c r="E466" t="s">
        <v>246</v>
      </c>
      <c r="F466" t="s">
        <v>247</v>
      </c>
      <c r="G466" t="s">
        <v>248</v>
      </c>
      <c r="H466" t="s">
        <v>674</v>
      </c>
      <c r="I466" t="s">
        <v>99</v>
      </c>
      <c r="J466" t="s">
        <v>100</v>
      </c>
      <c r="K466">
        <v>8</v>
      </c>
      <c r="L466" t="s">
        <v>101</v>
      </c>
      <c r="M466" t="s">
        <v>24</v>
      </c>
      <c r="N466" t="s">
        <v>25</v>
      </c>
      <c r="O466" t="s">
        <v>26</v>
      </c>
      <c r="P466" s="1">
        <v>38352</v>
      </c>
      <c r="Q466" t="s">
        <v>53</v>
      </c>
      <c r="R466">
        <v>184</v>
      </c>
      <c r="S466">
        <v>10</v>
      </c>
      <c r="T466">
        <v>0</v>
      </c>
      <c r="U466" t="s">
        <v>28</v>
      </c>
    </row>
    <row r="467" spans="1:21" x14ac:dyDescent="0.25">
      <c r="A467">
        <v>620</v>
      </c>
      <c r="B467" t="s">
        <v>1290</v>
      </c>
      <c r="C467" s="1">
        <v>38352</v>
      </c>
      <c r="D467" t="s">
        <v>1291</v>
      </c>
      <c r="E467" t="s">
        <v>1292</v>
      </c>
      <c r="F467" t="s">
        <v>247</v>
      </c>
      <c r="G467" t="s">
        <v>248</v>
      </c>
      <c r="H467" t="s">
        <v>674</v>
      </c>
      <c r="I467" t="s">
        <v>99</v>
      </c>
      <c r="J467" t="s">
        <v>100</v>
      </c>
      <c r="K467">
        <v>8</v>
      </c>
      <c r="L467" t="s">
        <v>101</v>
      </c>
      <c r="M467" t="s">
        <v>24</v>
      </c>
      <c r="N467" t="s">
        <v>25</v>
      </c>
      <c r="O467" t="s">
        <v>26</v>
      </c>
      <c r="P467" s="1">
        <v>38352</v>
      </c>
      <c r="Q467" t="s">
        <v>53</v>
      </c>
      <c r="R467">
        <v>120.75</v>
      </c>
      <c r="S467">
        <v>10</v>
      </c>
      <c r="T467">
        <v>0</v>
      </c>
      <c r="U467" t="s">
        <v>28</v>
      </c>
    </row>
    <row r="468" spans="1:21" x14ac:dyDescent="0.25">
      <c r="A468">
        <v>621</v>
      </c>
      <c r="B468" t="s">
        <v>1293</v>
      </c>
      <c r="C468" s="1">
        <v>38352</v>
      </c>
      <c r="D468" t="s">
        <v>1294</v>
      </c>
      <c r="E468" t="s">
        <v>1295</v>
      </c>
      <c r="F468" t="s">
        <v>247</v>
      </c>
      <c r="G468" t="s">
        <v>248</v>
      </c>
      <c r="H468" t="s">
        <v>674</v>
      </c>
      <c r="I468" t="s">
        <v>99</v>
      </c>
      <c r="J468" t="s">
        <v>100</v>
      </c>
      <c r="K468">
        <v>8</v>
      </c>
      <c r="L468" t="s">
        <v>101</v>
      </c>
      <c r="M468" t="s">
        <v>24</v>
      </c>
      <c r="N468" t="s">
        <v>25</v>
      </c>
      <c r="O468" t="s">
        <v>26</v>
      </c>
      <c r="P468" s="1">
        <v>38352</v>
      </c>
      <c r="Q468" t="s">
        <v>53</v>
      </c>
      <c r="R468">
        <v>345</v>
      </c>
      <c r="S468">
        <v>10</v>
      </c>
      <c r="T468">
        <v>0</v>
      </c>
      <c r="U468" t="s">
        <v>28</v>
      </c>
    </row>
    <row r="469" spans="1:21" x14ac:dyDescent="0.25">
      <c r="A469">
        <v>622</v>
      </c>
      <c r="B469" t="s">
        <v>1296</v>
      </c>
      <c r="C469" s="1">
        <v>38352</v>
      </c>
      <c r="D469" t="s">
        <v>1297</v>
      </c>
      <c r="E469" t="s">
        <v>1272</v>
      </c>
      <c r="F469" t="s">
        <v>247</v>
      </c>
      <c r="G469" t="s">
        <v>248</v>
      </c>
      <c r="H469" t="s">
        <v>1298</v>
      </c>
      <c r="I469" t="s">
        <v>99</v>
      </c>
      <c r="J469" t="s">
        <v>100</v>
      </c>
      <c r="K469">
        <v>8</v>
      </c>
      <c r="L469" t="s">
        <v>101</v>
      </c>
      <c r="M469" t="s">
        <v>24</v>
      </c>
      <c r="N469" t="s">
        <v>25</v>
      </c>
      <c r="O469" t="s">
        <v>26</v>
      </c>
      <c r="P469" s="1">
        <v>38352</v>
      </c>
      <c r="Q469" t="s">
        <v>53</v>
      </c>
      <c r="R469" s="2">
        <v>5122.63</v>
      </c>
      <c r="S469">
        <v>10</v>
      </c>
      <c r="T469">
        <v>0</v>
      </c>
      <c r="U469" t="s">
        <v>28</v>
      </c>
    </row>
    <row r="470" spans="1:21" x14ac:dyDescent="0.25">
      <c r="A470">
        <v>623</v>
      </c>
      <c r="B470" t="s">
        <v>1299</v>
      </c>
      <c r="C470" s="1">
        <v>38352</v>
      </c>
      <c r="D470" t="s">
        <v>1300</v>
      </c>
      <c r="E470" t="s">
        <v>1301</v>
      </c>
      <c r="F470" t="s">
        <v>247</v>
      </c>
      <c r="G470" t="s">
        <v>248</v>
      </c>
      <c r="H470" t="s">
        <v>1302</v>
      </c>
      <c r="I470" t="s">
        <v>99</v>
      </c>
      <c r="J470" t="s">
        <v>100</v>
      </c>
      <c r="K470">
        <v>8</v>
      </c>
      <c r="L470" t="s">
        <v>101</v>
      </c>
      <c r="M470" t="s">
        <v>24</v>
      </c>
      <c r="N470" t="s">
        <v>25</v>
      </c>
      <c r="O470" t="s">
        <v>26</v>
      </c>
      <c r="P470" s="1">
        <v>38352</v>
      </c>
      <c r="Q470" t="s">
        <v>53</v>
      </c>
      <c r="R470" s="2">
        <v>32353.41</v>
      </c>
      <c r="S470">
        <v>10</v>
      </c>
      <c r="T470">
        <v>0</v>
      </c>
      <c r="U470" t="s">
        <v>28</v>
      </c>
    </row>
    <row r="471" spans="1:21" x14ac:dyDescent="0.25">
      <c r="A471">
        <v>624</v>
      </c>
      <c r="B471" t="s">
        <v>1303</v>
      </c>
      <c r="C471" s="1">
        <v>38352</v>
      </c>
      <c r="D471" t="s">
        <v>1304</v>
      </c>
      <c r="E471" t="s">
        <v>246</v>
      </c>
      <c r="F471" t="s">
        <v>247</v>
      </c>
      <c r="G471" t="s">
        <v>248</v>
      </c>
      <c r="H471" t="s">
        <v>674</v>
      </c>
      <c r="I471" t="s">
        <v>99</v>
      </c>
      <c r="J471" t="s">
        <v>100</v>
      </c>
      <c r="K471">
        <v>8</v>
      </c>
      <c r="L471" t="s">
        <v>101</v>
      </c>
      <c r="M471" t="s">
        <v>24</v>
      </c>
      <c r="N471" t="s">
        <v>25</v>
      </c>
      <c r="O471" t="s">
        <v>26</v>
      </c>
      <c r="P471" s="1">
        <v>38352</v>
      </c>
      <c r="Q471" t="s">
        <v>53</v>
      </c>
      <c r="R471">
        <v>465.98</v>
      </c>
      <c r="S471">
        <v>10</v>
      </c>
      <c r="T471">
        <v>0</v>
      </c>
      <c r="U471" t="s">
        <v>28</v>
      </c>
    </row>
    <row r="472" spans="1:21" x14ac:dyDescent="0.25">
      <c r="A472">
        <v>625</v>
      </c>
      <c r="B472" t="s">
        <v>1305</v>
      </c>
      <c r="C472" s="1">
        <v>38352</v>
      </c>
      <c r="D472" t="s">
        <v>1306</v>
      </c>
      <c r="E472" t="s">
        <v>246</v>
      </c>
      <c r="F472" t="s">
        <v>247</v>
      </c>
      <c r="G472" t="s">
        <v>248</v>
      </c>
      <c r="H472" t="s">
        <v>674</v>
      </c>
      <c r="I472" t="s">
        <v>99</v>
      </c>
      <c r="J472" t="s">
        <v>100</v>
      </c>
      <c r="K472">
        <v>8</v>
      </c>
      <c r="L472" t="s">
        <v>101</v>
      </c>
      <c r="M472" t="s">
        <v>24</v>
      </c>
      <c r="N472" t="s">
        <v>25</v>
      </c>
      <c r="O472" t="s">
        <v>26</v>
      </c>
      <c r="P472" s="1">
        <v>38352</v>
      </c>
      <c r="Q472" t="s">
        <v>53</v>
      </c>
      <c r="R472" s="2">
        <v>4689.01</v>
      </c>
      <c r="S472">
        <v>10</v>
      </c>
      <c r="T472">
        <v>0</v>
      </c>
      <c r="U472" t="s">
        <v>28</v>
      </c>
    </row>
    <row r="473" spans="1:21" x14ac:dyDescent="0.25">
      <c r="A473">
        <v>626</v>
      </c>
      <c r="B473" t="s">
        <v>1307</v>
      </c>
      <c r="C473" s="1">
        <v>38352</v>
      </c>
      <c r="D473" t="s">
        <v>1308</v>
      </c>
      <c r="E473" t="s">
        <v>246</v>
      </c>
      <c r="F473" t="s">
        <v>247</v>
      </c>
      <c r="G473" t="s">
        <v>248</v>
      </c>
      <c r="H473" t="s">
        <v>674</v>
      </c>
      <c r="I473" t="s">
        <v>99</v>
      </c>
      <c r="J473" t="s">
        <v>100</v>
      </c>
      <c r="K473">
        <v>8</v>
      </c>
      <c r="L473" t="s">
        <v>101</v>
      </c>
      <c r="M473" t="s">
        <v>24</v>
      </c>
      <c r="N473" t="s">
        <v>25</v>
      </c>
      <c r="O473" t="s">
        <v>26</v>
      </c>
      <c r="P473" s="1">
        <v>38352</v>
      </c>
      <c r="Q473" t="s">
        <v>53</v>
      </c>
      <c r="R473">
        <v>494.5</v>
      </c>
      <c r="S473">
        <v>10</v>
      </c>
      <c r="T473">
        <v>0</v>
      </c>
      <c r="U473" t="s">
        <v>28</v>
      </c>
    </row>
    <row r="474" spans="1:21" x14ac:dyDescent="0.25">
      <c r="A474">
        <v>627</v>
      </c>
      <c r="B474" t="s">
        <v>1309</v>
      </c>
      <c r="C474" s="1">
        <v>38352</v>
      </c>
      <c r="D474" t="s">
        <v>1308</v>
      </c>
      <c r="E474" t="s">
        <v>246</v>
      </c>
      <c r="F474" t="s">
        <v>247</v>
      </c>
      <c r="G474" t="s">
        <v>248</v>
      </c>
      <c r="H474" t="s">
        <v>674</v>
      </c>
      <c r="I474" t="s">
        <v>99</v>
      </c>
      <c r="J474" t="s">
        <v>100</v>
      </c>
      <c r="K474">
        <v>8</v>
      </c>
      <c r="L474" t="s">
        <v>101</v>
      </c>
      <c r="M474" t="s">
        <v>24</v>
      </c>
      <c r="N474" t="s">
        <v>25</v>
      </c>
      <c r="O474" t="s">
        <v>26</v>
      </c>
      <c r="P474" s="1">
        <v>38352</v>
      </c>
      <c r="Q474" t="s">
        <v>53</v>
      </c>
      <c r="R474">
        <v>494.5</v>
      </c>
      <c r="S474">
        <v>10</v>
      </c>
      <c r="T474">
        <v>0</v>
      </c>
      <c r="U474" t="s">
        <v>28</v>
      </c>
    </row>
    <row r="475" spans="1:21" x14ac:dyDescent="0.25">
      <c r="A475">
        <v>628</v>
      </c>
      <c r="B475" t="s">
        <v>1310</v>
      </c>
      <c r="C475" s="1">
        <v>38352</v>
      </c>
      <c r="D475" t="s">
        <v>1308</v>
      </c>
      <c r="E475" t="s">
        <v>246</v>
      </c>
      <c r="F475" t="s">
        <v>247</v>
      </c>
      <c r="G475" t="s">
        <v>248</v>
      </c>
      <c r="H475" t="s">
        <v>674</v>
      </c>
      <c r="I475" t="s">
        <v>99</v>
      </c>
      <c r="J475" t="s">
        <v>100</v>
      </c>
      <c r="K475">
        <v>8</v>
      </c>
      <c r="L475" t="s">
        <v>101</v>
      </c>
      <c r="M475" t="s">
        <v>24</v>
      </c>
      <c r="N475" t="s">
        <v>25</v>
      </c>
      <c r="O475" t="s">
        <v>26</v>
      </c>
      <c r="P475" s="1">
        <v>38352</v>
      </c>
      <c r="Q475" t="s">
        <v>53</v>
      </c>
      <c r="R475">
        <v>494.5</v>
      </c>
      <c r="S475">
        <v>10</v>
      </c>
      <c r="T475">
        <v>0</v>
      </c>
      <c r="U475" t="s">
        <v>28</v>
      </c>
    </row>
    <row r="476" spans="1:21" x14ac:dyDescent="0.25">
      <c r="A476">
        <v>629</v>
      </c>
      <c r="B476" t="s">
        <v>1311</v>
      </c>
      <c r="C476" s="1">
        <v>38352</v>
      </c>
      <c r="D476" t="s">
        <v>1308</v>
      </c>
      <c r="E476" t="s">
        <v>246</v>
      </c>
      <c r="F476" t="s">
        <v>247</v>
      </c>
      <c r="G476" t="s">
        <v>248</v>
      </c>
      <c r="H476" t="s">
        <v>674</v>
      </c>
      <c r="I476" t="s">
        <v>99</v>
      </c>
      <c r="J476" t="s">
        <v>100</v>
      </c>
      <c r="K476">
        <v>8</v>
      </c>
      <c r="L476" t="s">
        <v>101</v>
      </c>
      <c r="M476" t="s">
        <v>24</v>
      </c>
      <c r="N476" t="s">
        <v>25</v>
      </c>
      <c r="O476" t="s">
        <v>26</v>
      </c>
      <c r="P476" s="1">
        <v>38352</v>
      </c>
      <c r="Q476" t="s">
        <v>53</v>
      </c>
      <c r="R476">
        <v>494.5</v>
      </c>
      <c r="S476">
        <v>10</v>
      </c>
      <c r="T476">
        <v>0</v>
      </c>
      <c r="U476" t="s">
        <v>28</v>
      </c>
    </row>
    <row r="477" spans="1:21" x14ac:dyDescent="0.25">
      <c r="A477">
        <v>630</v>
      </c>
      <c r="B477" t="s">
        <v>1312</v>
      </c>
      <c r="C477" s="1">
        <v>38352</v>
      </c>
      <c r="D477" t="s">
        <v>1308</v>
      </c>
      <c r="E477" t="s">
        <v>246</v>
      </c>
      <c r="F477" t="s">
        <v>247</v>
      </c>
      <c r="G477" t="s">
        <v>248</v>
      </c>
      <c r="H477" t="s">
        <v>674</v>
      </c>
      <c r="I477" t="s">
        <v>99</v>
      </c>
      <c r="J477" t="s">
        <v>100</v>
      </c>
      <c r="K477">
        <v>8</v>
      </c>
      <c r="L477" t="s">
        <v>101</v>
      </c>
      <c r="M477" t="s">
        <v>24</v>
      </c>
      <c r="N477" t="s">
        <v>25</v>
      </c>
      <c r="O477" t="s">
        <v>26</v>
      </c>
      <c r="P477" s="1">
        <v>38352</v>
      </c>
      <c r="Q477" t="s">
        <v>53</v>
      </c>
      <c r="R477">
        <v>494.5</v>
      </c>
      <c r="S477">
        <v>10</v>
      </c>
      <c r="T477">
        <v>0</v>
      </c>
      <c r="U477" t="s">
        <v>28</v>
      </c>
    </row>
    <row r="478" spans="1:21" x14ac:dyDescent="0.25">
      <c r="A478">
        <v>631</v>
      </c>
      <c r="B478" t="s">
        <v>1313</v>
      </c>
      <c r="C478" s="1">
        <v>38352</v>
      </c>
      <c r="D478" t="s">
        <v>1314</v>
      </c>
      <c r="E478" t="s">
        <v>246</v>
      </c>
      <c r="F478" t="s">
        <v>247</v>
      </c>
      <c r="G478" t="s">
        <v>248</v>
      </c>
      <c r="H478" t="s">
        <v>674</v>
      </c>
      <c r="I478" t="s">
        <v>99</v>
      </c>
      <c r="J478" t="s">
        <v>100</v>
      </c>
      <c r="K478">
        <v>8</v>
      </c>
      <c r="L478" t="s">
        <v>101</v>
      </c>
      <c r="M478" t="s">
        <v>24</v>
      </c>
      <c r="N478" t="s">
        <v>25</v>
      </c>
      <c r="O478" t="s">
        <v>26</v>
      </c>
      <c r="P478" s="1">
        <v>38352</v>
      </c>
      <c r="Q478" t="s">
        <v>53</v>
      </c>
      <c r="R478" s="2">
        <v>1897.5</v>
      </c>
      <c r="S478">
        <v>10</v>
      </c>
      <c r="T478">
        <v>0</v>
      </c>
      <c r="U478" t="s">
        <v>28</v>
      </c>
    </row>
    <row r="479" spans="1:21" x14ac:dyDescent="0.25">
      <c r="A479">
        <v>632</v>
      </c>
      <c r="B479" t="s">
        <v>1315</v>
      </c>
      <c r="C479" s="1">
        <v>38352</v>
      </c>
      <c r="D479" t="s">
        <v>1314</v>
      </c>
      <c r="E479" t="s">
        <v>246</v>
      </c>
      <c r="F479" t="s">
        <v>247</v>
      </c>
      <c r="G479" t="s">
        <v>248</v>
      </c>
      <c r="H479" t="s">
        <v>674</v>
      </c>
      <c r="I479" t="s">
        <v>99</v>
      </c>
      <c r="J479" t="s">
        <v>100</v>
      </c>
      <c r="K479">
        <v>8</v>
      </c>
      <c r="L479" t="s">
        <v>101</v>
      </c>
      <c r="M479" t="s">
        <v>24</v>
      </c>
      <c r="N479" t="s">
        <v>25</v>
      </c>
      <c r="O479" t="s">
        <v>26</v>
      </c>
      <c r="P479" s="1">
        <v>38352</v>
      </c>
      <c r="Q479" t="s">
        <v>53</v>
      </c>
      <c r="R479" s="2">
        <v>1897.5</v>
      </c>
      <c r="S479">
        <v>10</v>
      </c>
      <c r="T479">
        <v>0</v>
      </c>
      <c r="U479" t="s">
        <v>28</v>
      </c>
    </row>
    <row r="480" spans="1:21" x14ac:dyDescent="0.25">
      <c r="A480">
        <v>633</v>
      </c>
      <c r="B480" t="s">
        <v>1316</v>
      </c>
      <c r="C480" s="1">
        <v>38352</v>
      </c>
      <c r="D480" t="s">
        <v>1314</v>
      </c>
      <c r="E480" t="s">
        <v>246</v>
      </c>
      <c r="F480" t="s">
        <v>247</v>
      </c>
      <c r="G480" t="s">
        <v>248</v>
      </c>
      <c r="H480" t="s">
        <v>674</v>
      </c>
      <c r="I480" t="s">
        <v>99</v>
      </c>
      <c r="J480" t="s">
        <v>100</v>
      </c>
      <c r="K480">
        <v>8</v>
      </c>
      <c r="L480" t="s">
        <v>101</v>
      </c>
      <c r="M480" t="s">
        <v>24</v>
      </c>
      <c r="N480" t="s">
        <v>25</v>
      </c>
      <c r="O480" t="s">
        <v>26</v>
      </c>
      <c r="P480" s="1">
        <v>38352</v>
      </c>
      <c r="Q480" t="s">
        <v>53</v>
      </c>
      <c r="R480" s="2">
        <v>1897.5</v>
      </c>
      <c r="S480">
        <v>10</v>
      </c>
      <c r="T480">
        <v>0</v>
      </c>
      <c r="U480" t="s">
        <v>28</v>
      </c>
    </row>
    <row r="481" spans="1:21" x14ac:dyDescent="0.25">
      <c r="A481">
        <v>634</v>
      </c>
      <c r="B481" t="s">
        <v>1317</v>
      </c>
      <c r="C481" s="1">
        <v>38352</v>
      </c>
      <c r="D481" t="s">
        <v>1314</v>
      </c>
      <c r="E481" t="s">
        <v>246</v>
      </c>
      <c r="F481" t="s">
        <v>247</v>
      </c>
      <c r="G481" t="s">
        <v>248</v>
      </c>
      <c r="H481" t="s">
        <v>674</v>
      </c>
      <c r="I481" t="s">
        <v>99</v>
      </c>
      <c r="J481" t="s">
        <v>100</v>
      </c>
      <c r="K481">
        <v>8</v>
      </c>
      <c r="L481" t="s">
        <v>101</v>
      </c>
      <c r="M481" t="s">
        <v>24</v>
      </c>
      <c r="N481" t="s">
        <v>25</v>
      </c>
      <c r="O481" t="s">
        <v>26</v>
      </c>
      <c r="P481" s="1">
        <v>38352</v>
      </c>
      <c r="Q481" t="s">
        <v>53</v>
      </c>
      <c r="R481" s="2">
        <v>1897.5</v>
      </c>
      <c r="S481">
        <v>10</v>
      </c>
      <c r="T481">
        <v>0</v>
      </c>
      <c r="U481" t="s">
        <v>28</v>
      </c>
    </row>
    <row r="482" spans="1:21" x14ac:dyDescent="0.25">
      <c r="A482">
        <v>635</v>
      </c>
      <c r="B482" t="s">
        <v>1318</v>
      </c>
      <c r="C482" s="1">
        <v>38352</v>
      </c>
      <c r="D482" t="s">
        <v>1314</v>
      </c>
      <c r="E482" t="s">
        <v>246</v>
      </c>
      <c r="F482" t="s">
        <v>247</v>
      </c>
      <c r="G482" t="s">
        <v>248</v>
      </c>
      <c r="H482" t="s">
        <v>674</v>
      </c>
      <c r="I482" t="s">
        <v>99</v>
      </c>
      <c r="J482" t="s">
        <v>100</v>
      </c>
      <c r="K482">
        <v>8</v>
      </c>
      <c r="L482" t="s">
        <v>101</v>
      </c>
      <c r="M482" t="s">
        <v>24</v>
      </c>
      <c r="N482" t="s">
        <v>25</v>
      </c>
      <c r="O482" t="s">
        <v>26</v>
      </c>
      <c r="P482" s="1">
        <v>38352</v>
      </c>
      <c r="Q482" t="s">
        <v>53</v>
      </c>
      <c r="R482" s="2">
        <v>1897.5</v>
      </c>
      <c r="S482">
        <v>10</v>
      </c>
      <c r="T482">
        <v>0</v>
      </c>
      <c r="U482" t="s">
        <v>28</v>
      </c>
    </row>
    <row r="483" spans="1:21" x14ac:dyDescent="0.25">
      <c r="A483">
        <v>636</v>
      </c>
      <c r="B483" t="s">
        <v>1319</v>
      </c>
      <c r="C483" s="1">
        <v>38352</v>
      </c>
      <c r="D483" t="s">
        <v>1314</v>
      </c>
      <c r="E483" t="s">
        <v>246</v>
      </c>
      <c r="F483" t="s">
        <v>247</v>
      </c>
      <c r="G483" t="s">
        <v>248</v>
      </c>
      <c r="H483" t="s">
        <v>674</v>
      </c>
      <c r="I483" t="s">
        <v>99</v>
      </c>
      <c r="J483" t="s">
        <v>100</v>
      </c>
      <c r="K483">
        <v>8</v>
      </c>
      <c r="L483" t="s">
        <v>101</v>
      </c>
      <c r="M483" t="s">
        <v>24</v>
      </c>
      <c r="N483" t="s">
        <v>25</v>
      </c>
      <c r="O483" t="s">
        <v>26</v>
      </c>
      <c r="P483" s="1">
        <v>38352</v>
      </c>
      <c r="Q483" t="s">
        <v>53</v>
      </c>
      <c r="R483" s="2">
        <v>1897.5</v>
      </c>
      <c r="S483">
        <v>10</v>
      </c>
      <c r="T483">
        <v>0</v>
      </c>
      <c r="U483" t="s">
        <v>28</v>
      </c>
    </row>
    <row r="484" spans="1:21" x14ac:dyDescent="0.25">
      <c r="A484">
        <v>637</v>
      </c>
      <c r="B484" t="s">
        <v>1320</v>
      </c>
      <c r="C484" s="1">
        <v>38352</v>
      </c>
      <c r="D484" t="s">
        <v>1314</v>
      </c>
      <c r="E484" t="s">
        <v>246</v>
      </c>
      <c r="F484" t="s">
        <v>247</v>
      </c>
      <c r="G484" t="s">
        <v>248</v>
      </c>
      <c r="H484" t="s">
        <v>674</v>
      </c>
      <c r="I484" t="s">
        <v>99</v>
      </c>
      <c r="J484" t="s">
        <v>100</v>
      </c>
      <c r="K484">
        <v>8</v>
      </c>
      <c r="L484" t="s">
        <v>101</v>
      </c>
      <c r="M484" t="s">
        <v>24</v>
      </c>
      <c r="N484" t="s">
        <v>25</v>
      </c>
      <c r="O484" t="s">
        <v>26</v>
      </c>
      <c r="P484" s="1">
        <v>38352</v>
      </c>
      <c r="Q484" t="s">
        <v>53</v>
      </c>
      <c r="R484" s="2">
        <v>1897.5</v>
      </c>
      <c r="S484">
        <v>10</v>
      </c>
      <c r="T484">
        <v>0</v>
      </c>
      <c r="U484" t="s">
        <v>28</v>
      </c>
    </row>
    <row r="485" spans="1:21" x14ac:dyDescent="0.25">
      <c r="A485">
        <v>638</v>
      </c>
      <c r="B485" t="s">
        <v>1321</v>
      </c>
      <c r="C485" s="1">
        <v>38352</v>
      </c>
      <c r="D485" t="s">
        <v>1314</v>
      </c>
      <c r="E485" t="s">
        <v>246</v>
      </c>
      <c r="F485" t="s">
        <v>247</v>
      </c>
      <c r="G485" t="s">
        <v>248</v>
      </c>
      <c r="H485" t="s">
        <v>674</v>
      </c>
      <c r="I485" t="s">
        <v>99</v>
      </c>
      <c r="J485" t="s">
        <v>100</v>
      </c>
      <c r="K485">
        <v>8</v>
      </c>
      <c r="L485" t="s">
        <v>101</v>
      </c>
      <c r="M485" t="s">
        <v>24</v>
      </c>
      <c r="N485" t="s">
        <v>25</v>
      </c>
      <c r="O485" t="s">
        <v>26</v>
      </c>
      <c r="P485" s="1">
        <v>38352</v>
      </c>
      <c r="Q485" t="s">
        <v>53</v>
      </c>
      <c r="R485" s="2">
        <v>1897.5</v>
      </c>
      <c r="S485">
        <v>10</v>
      </c>
      <c r="T485">
        <v>0</v>
      </c>
      <c r="U485" t="s">
        <v>28</v>
      </c>
    </row>
    <row r="486" spans="1:21" x14ac:dyDescent="0.25">
      <c r="A486">
        <v>639</v>
      </c>
      <c r="B486" t="s">
        <v>1322</v>
      </c>
      <c r="C486" s="1">
        <v>38352</v>
      </c>
      <c r="D486" t="s">
        <v>1314</v>
      </c>
      <c r="E486" t="s">
        <v>246</v>
      </c>
      <c r="F486" t="s">
        <v>247</v>
      </c>
      <c r="G486" t="s">
        <v>248</v>
      </c>
      <c r="H486" t="s">
        <v>674</v>
      </c>
      <c r="I486" t="s">
        <v>99</v>
      </c>
      <c r="J486" t="s">
        <v>100</v>
      </c>
      <c r="K486">
        <v>8</v>
      </c>
      <c r="L486" t="s">
        <v>101</v>
      </c>
      <c r="M486" t="s">
        <v>24</v>
      </c>
      <c r="N486" t="s">
        <v>25</v>
      </c>
      <c r="O486" t="s">
        <v>26</v>
      </c>
      <c r="P486" s="1">
        <v>38352</v>
      </c>
      <c r="Q486" t="s">
        <v>53</v>
      </c>
      <c r="R486" s="2">
        <v>1897.5</v>
      </c>
      <c r="S486">
        <v>10</v>
      </c>
      <c r="T486">
        <v>0</v>
      </c>
      <c r="U486" t="s">
        <v>28</v>
      </c>
    </row>
    <row r="487" spans="1:21" x14ac:dyDescent="0.25">
      <c r="A487">
        <v>640</v>
      </c>
      <c r="B487" t="s">
        <v>1323</v>
      </c>
      <c r="C487" s="1">
        <v>38352</v>
      </c>
      <c r="D487" t="s">
        <v>1314</v>
      </c>
      <c r="E487" t="s">
        <v>246</v>
      </c>
      <c r="F487" t="s">
        <v>247</v>
      </c>
      <c r="G487" t="s">
        <v>248</v>
      </c>
      <c r="H487" t="s">
        <v>674</v>
      </c>
      <c r="I487" t="s">
        <v>99</v>
      </c>
      <c r="J487" t="s">
        <v>100</v>
      </c>
      <c r="K487">
        <v>8</v>
      </c>
      <c r="L487" t="s">
        <v>101</v>
      </c>
      <c r="M487" t="s">
        <v>24</v>
      </c>
      <c r="N487" t="s">
        <v>25</v>
      </c>
      <c r="O487" t="s">
        <v>26</v>
      </c>
      <c r="P487" s="1">
        <v>38352</v>
      </c>
      <c r="Q487" t="s">
        <v>53</v>
      </c>
      <c r="R487" s="2">
        <v>1897.5</v>
      </c>
      <c r="S487">
        <v>10</v>
      </c>
      <c r="T487">
        <v>0</v>
      </c>
      <c r="U487" t="s">
        <v>28</v>
      </c>
    </row>
    <row r="488" spans="1:21" x14ac:dyDescent="0.25">
      <c r="A488">
        <v>641</v>
      </c>
      <c r="B488" t="s">
        <v>1324</v>
      </c>
      <c r="C488" s="1">
        <v>38352</v>
      </c>
      <c r="D488" t="s">
        <v>1314</v>
      </c>
      <c r="E488" t="s">
        <v>246</v>
      </c>
      <c r="F488" t="s">
        <v>247</v>
      </c>
      <c r="G488" t="s">
        <v>248</v>
      </c>
      <c r="H488" t="s">
        <v>674</v>
      </c>
      <c r="I488" t="s">
        <v>99</v>
      </c>
      <c r="J488" t="s">
        <v>100</v>
      </c>
      <c r="K488">
        <v>8</v>
      </c>
      <c r="L488" t="s">
        <v>101</v>
      </c>
      <c r="M488" t="s">
        <v>24</v>
      </c>
      <c r="N488" t="s">
        <v>25</v>
      </c>
      <c r="O488" t="s">
        <v>26</v>
      </c>
      <c r="P488" s="1">
        <v>38352</v>
      </c>
      <c r="Q488" t="s">
        <v>53</v>
      </c>
      <c r="R488" s="2">
        <v>1897.5</v>
      </c>
      <c r="S488">
        <v>10</v>
      </c>
      <c r="T488">
        <v>0</v>
      </c>
      <c r="U488" t="s">
        <v>28</v>
      </c>
    </row>
    <row r="489" spans="1:21" x14ac:dyDescent="0.25">
      <c r="A489">
        <v>642</v>
      </c>
      <c r="B489" t="s">
        <v>1325</v>
      </c>
      <c r="C489" s="1">
        <v>38352</v>
      </c>
      <c r="D489" t="s">
        <v>1314</v>
      </c>
      <c r="E489" t="s">
        <v>246</v>
      </c>
      <c r="F489" t="s">
        <v>247</v>
      </c>
      <c r="G489" t="s">
        <v>248</v>
      </c>
      <c r="H489" t="s">
        <v>674</v>
      </c>
      <c r="I489" t="s">
        <v>99</v>
      </c>
      <c r="J489" t="s">
        <v>100</v>
      </c>
      <c r="K489">
        <v>8</v>
      </c>
      <c r="L489" t="s">
        <v>101</v>
      </c>
      <c r="M489" t="s">
        <v>24</v>
      </c>
      <c r="N489" t="s">
        <v>25</v>
      </c>
      <c r="O489" t="s">
        <v>26</v>
      </c>
      <c r="P489" s="1">
        <v>38352</v>
      </c>
      <c r="Q489" t="s">
        <v>53</v>
      </c>
      <c r="R489" s="2">
        <v>1897.5</v>
      </c>
      <c r="S489">
        <v>10</v>
      </c>
      <c r="T489">
        <v>0</v>
      </c>
      <c r="U489" t="s">
        <v>28</v>
      </c>
    </row>
    <row r="490" spans="1:21" x14ac:dyDescent="0.25">
      <c r="A490">
        <v>643</v>
      </c>
      <c r="B490" t="s">
        <v>1326</v>
      </c>
      <c r="C490" s="1">
        <v>38352</v>
      </c>
      <c r="D490" t="s">
        <v>1327</v>
      </c>
      <c r="E490" t="s">
        <v>246</v>
      </c>
      <c r="F490" t="s">
        <v>247</v>
      </c>
      <c r="G490" t="s">
        <v>248</v>
      </c>
      <c r="H490" t="s">
        <v>674</v>
      </c>
      <c r="I490" t="s">
        <v>99</v>
      </c>
      <c r="J490" t="s">
        <v>100</v>
      </c>
      <c r="K490">
        <v>8</v>
      </c>
      <c r="L490" t="s">
        <v>101</v>
      </c>
      <c r="M490" t="s">
        <v>24</v>
      </c>
      <c r="N490" t="s">
        <v>25</v>
      </c>
      <c r="O490" t="s">
        <v>26</v>
      </c>
      <c r="P490" s="1">
        <v>38352</v>
      </c>
      <c r="Q490" t="s">
        <v>53</v>
      </c>
      <c r="R490">
        <v>402.5</v>
      </c>
      <c r="S490">
        <v>10</v>
      </c>
      <c r="T490">
        <v>0</v>
      </c>
      <c r="U490" t="s">
        <v>28</v>
      </c>
    </row>
    <row r="491" spans="1:21" x14ac:dyDescent="0.25">
      <c r="A491">
        <v>644</v>
      </c>
      <c r="B491" t="s">
        <v>1328</v>
      </c>
      <c r="C491" s="1">
        <v>38352</v>
      </c>
      <c r="D491" t="s">
        <v>1240</v>
      </c>
      <c r="E491" t="s">
        <v>747</v>
      </c>
      <c r="F491" t="s">
        <v>247</v>
      </c>
      <c r="G491" t="s">
        <v>248</v>
      </c>
      <c r="H491" t="s">
        <v>1329</v>
      </c>
      <c r="I491" t="s">
        <v>99</v>
      </c>
      <c r="J491" t="s">
        <v>100</v>
      </c>
      <c r="K491">
        <v>8</v>
      </c>
      <c r="L491" t="s">
        <v>101</v>
      </c>
      <c r="M491" t="s">
        <v>24</v>
      </c>
      <c r="N491" t="s">
        <v>25</v>
      </c>
      <c r="O491" t="s">
        <v>26</v>
      </c>
      <c r="P491" s="1">
        <v>38352</v>
      </c>
      <c r="Q491" t="s">
        <v>53</v>
      </c>
      <c r="R491">
        <v>230</v>
      </c>
      <c r="S491">
        <v>10</v>
      </c>
      <c r="T491">
        <v>0</v>
      </c>
      <c r="U491" t="s">
        <v>28</v>
      </c>
    </row>
    <row r="492" spans="1:21" x14ac:dyDescent="0.25">
      <c r="A492">
        <v>645</v>
      </c>
      <c r="B492" t="s">
        <v>1330</v>
      </c>
      <c r="C492" s="1">
        <v>38352</v>
      </c>
      <c r="D492" t="s">
        <v>1331</v>
      </c>
      <c r="E492" t="s">
        <v>246</v>
      </c>
      <c r="F492" t="s">
        <v>247</v>
      </c>
      <c r="G492" t="s">
        <v>248</v>
      </c>
      <c r="H492" t="s">
        <v>674</v>
      </c>
      <c r="I492" t="s">
        <v>99</v>
      </c>
      <c r="J492" t="s">
        <v>100</v>
      </c>
      <c r="K492">
        <v>8</v>
      </c>
      <c r="L492" t="s">
        <v>101</v>
      </c>
      <c r="M492" t="s">
        <v>24</v>
      </c>
      <c r="N492" t="s">
        <v>25</v>
      </c>
      <c r="O492" t="s">
        <v>26</v>
      </c>
      <c r="P492" s="1">
        <v>38352</v>
      </c>
      <c r="Q492" t="s">
        <v>53</v>
      </c>
      <c r="R492">
        <v>149.80000000000001</v>
      </c>
      <c r="S492">
        <v>10</v>
      </c>
      <c r="T492">
        <v>0</v>
      </c>
      <c r="U492" t="s">
        <v>28</v>
      </c>
    </row>
    <row r="493" spans="1:21" x14ac:dyDescent="0.25">
      <c r="A493">
        <v>646</v>
      </c>
      <c r="B493" t="s">
        <v>1332</v>
      </c>
      <c r="C493" s="1">
        <v>38352</v>
      </c>
      <c r="D493" t="s">
        <v>1333</v>
      </c>
      <c r="E493" t="s">
        <v>246</v>
      </c>
      <c r="F493" t="s">
        <v>247</v>
      </c>
      <c r="G493" t="s">
        <v>248</v>
      </c>
      <c r="H493" t="s">
        <v>674</v>
      </c>
      <c r="I493" t="s">
        <v>99</v>
      </c>
      <c r="J493" t="s">
        <v>100</v>
      </c>
      <c r="K493">
        <v>8</v>
      </c>
      <c r="L493" t="s">
        <v>101</v>
      </c>
      <c r="M493" t="s">
        <v>24</v>
      </c>
      <c r="N493" t="s">
        <v>25</v>
      </c>
      <c r="O493" t="s">
        <v>26</v>
      </c>
      <c r="P493" s="1">
        <v>38352</v>
      </c>
      <c r="Q493" t="s">
        <v>53</v>
      </c>
      <c r="R493">
        <v>19.89</v>
      </c>
      <c r="S493">
        <v>10</v>
      </c>
      <c r="T493">
        <v>0</v>
      </c>
      <c r="U493" t="s">
        <v>28</v>
      </c>
    </row>
    <row r="494" spans="1:21" x14ac:dyDescent="0.25">
      <c r="A494">
        <v>647</v>
      </c>
      <c r="B494" t="s">
        <v>1334</v>
      </c>
      <c r="C494" s="1">
        <v>38352</v>
      </c>
      <c r="D494" t="s">
        <v>1267</v>
      </c>
      <c r="E494" t="s">
        <v>246</v>
      </c>
      <c r="F494" t="s">
        <v>247</v>
      </c>
      <c r="G494" t="s">
        <v>248</v>
      </c>
      <c r="H494" t="s">
        <v>674</v>
      </c>
      <c r="I494" t="s">
        <v>99</v>
      </c>
      <c r="J494" t="s">
        <v>100</v>
      </c>
      <c r="K494">
        <v>8</v>
      </c>
      <c r="L494" t="s">
        <v>101</v>
      </c>
      <c r="M494" t="s">
        <v>24</v>
      </c>
      <c r="N494" t="s">
        <v>25</v>
      </c>
      <c r="O494" t="s">
        <v>26</v>
      </c>
      <c r="P494" s="1">
        <v>38352</v>
      </c>
      <c r="Q494" t="s">
        <v>53</v>
      </c>
      <c r="R494">
        <v>199.89</v>
      </c>
      <c r="S494">
        <v>10</v>
      </c>
      <c r="T494">
        <v>0</v>
      </c>
      <c r="U494" t="s">
        <v>28</v>
      </c>
    </row>
    <row r="495" spans="1:21" x14ac:dyDescent="0.25">
      <c r="A495">
        <v>648</v>
      </c>
      <c r="B495" t="s">
        <v>1335</v>
      </c>
      <c r="C495" s="1">
        <v>38352</v>
      </c>
      <c r="D495" t="s">
        <v>1336</v>
      </c>
      <c r="E495" t="s">
        <v>246</v>
      </c>
      <c r="F495" t="s">
        <v>247</v>
      </c>
      <c r="G495" t="s">
        <v>248</v>
      </c>
      <c r="H495" t="s">
        <v>674</v>
      </c>
      <c r="I495" t="s">
        <v>99</v>
      </c>
      <c r="J495" t="s">
        <v>100</v>
      </c>
      <c r="K495">
        <v>8</v>
      </c>
      <c r="L495" t="s">
        <v>101</v>
      </c>
      <c r="M495" t="s">
        <v>24</v>
      </c>
      <c r="N495" t="s">
        <v>25</v>
      </c>
      <c r="O495" t="s">
        <v>26</v>
      </c>
      <c r="P495" s="1">
        <v>38352</v>
      </c>
      <c r="Q495" t="s">
        <v>53</v>
      </c>
      <c r="R495" s="2">
        <v>1285</v>
      </c>
      <c r="S495">
        <v>10</v>
      </c>
      <c r="T495">
        <v>0</v>
      </c>
      <c r="U495" t="s">
        <v>28</v>
      </c>
    </row>
    <row r="496" spans="1:21" x14ac:dyDescent="0.25">
      <c r="A496">
        <v>649</v>
      </c>
      <c r="B496" t="s">
        <v>1337</v>
      </c>
      <c r="C496" s="1">
        <v>38352</v>
      </c>
      <c r="D496" t="s">
        <v>1338</v>
      </c>
      <c r="E496" t="s">
        <v>246</v>
      </c>
      <c r="F496" t="s">
        <v>247</v>
      </c>
      <c r="G496" t="s">
        <v>248</v>
      </c>
      <c r="H496" t="s">
        <v>674</v>
      </c>
      <c r="I496" t="s">
        <v>99</v>
      </c>
      <c r="J496" t="s">
        <v>100</v>
      </c>
      <c r="K496">
        <v>8</v>
      </c>
      <c r="L496" t="s">
        <v>101</v>
      </c>
      <c r="M496" t="s">
        <v>24</v>
      </c>
      <c r="N496" t="s">
        <v>25</v>
      </c>
      <c r="O496" t="s">
        <v>26</v>
      </c>
      <c r="P496" s="1">
        <v>38352</v>
      </c>
      <c r="Q496" t="s">
        <v>53</v>
      </c>
      <c r="R496" s="2">
        <v>4839.2</v>
      </c>
      <c r="S496">
        <v>10</v>
      </c>
      <c r="T496">
        <v>0</v>
      </c>
      <c r="U496" t="s">
        <v>28</v>
      </c>
    </row>
    <row r="497" spans="1:21" x14ac:dyDescent="0.25">
      <c r="A497">
        <v>650</v>
      </c>
      <c r="B497" t="s">
        <v>1339</v>
      </c>
      <c r="C497" s="1">
        <v>38352</v>
      </c>
      <c r="D497" t="s">
        <v>1240</v>
      </c>
      <c r="E497" t="s">
        <v>747</v>
      </c>
      <c r="F497" t="s">
        <v>247</v>
      </c>
      <c r="G497" t="s">
        <v>248</v>
      </c>
      <c r="H497" t="s">
        <v>1329</v>
      </c>
      <c r="I497" t="s">
        <v>99</v>
      </c>
      <c r="J497" t="s">
        <v>100</v>
      </c>
      <c r="K497">
        <v>8</v>
      </c>
      <c r="L497" t="s">
        <v>101</v>
      </c>
      <c r="M497" t="s">
        <v>24</v>
      </c>
      <c r="N497" t="s">
        <v>25</v>
      </c>
      <c r="O497" t="s">
        <v>26</v>
      </c>
      <c r="P497" s="1">
        <v>38352</v>
      </c>
      <c r="Q497" t="s">
        <v>53</v>
      </c>
      <c r="R497">
        <v>230</v>
      </c>
      <c r="S497">
        <v>10</v>
      </c>
      <c r="T497">
        <v>0</v>
      </c>
      <c r="U497" t="s">
        <v>28</v>
      </c>
    </row>
    <row r="498" spans="1:21" x14ac:dyDescent="0.25">
      <c r="A498">
        <v>651</v>
      </c>
      <c r="B498" t="s">
        <v>1340</v>
      </c>
      <c r="C498" s="1">
        <v>38352</v>
      </c>
      <c r="D498" t="s">
        <v>1243</v>
      </c>
      <c r="E498" t="s">
        <v>246</v>
      </c>
      <c r="F498" t="s">
        <v>247</v>
      </c>
      <c r="G498" t="s">
        <v>248</v>
      </c>
      <c r="H498" t="s">
        <v>674</v>
      </c>
      <c r="I498" t="s">
        <v>99</v>
      </c>
      <c r="J498" t="s">
        <v>100</v>
      </c>
      <c r="K498">
        <v>8</v>
      </c>
      <c r="L498" t="s">
        <v>101</v>
      </c>
      <c r="M498" t="s">
        <v>24</v>
      </c>
      <c r="N498" t="s">
        <v>25</v>
      </c>
      <c r="O498" t="s">
        <v>26</v>
      </c>
      <c r="P498" s="1">
        <v>38352</v>
      </c>
      <c r="Q498" t="s">
        <v>53</v>
      </c>
      <c r="R498">
        <v>19.89</v>
      </c>
      <c r="S498">
        <v>10</v>
      </c>
      <c r="T498">
        <v>0</v>
      </c>
      <c r="U498" t="s">
        <v>28</v>
      </c>
    </row>
    <row r="499" spans="1:21" x14ac:dyDescent="0.25">
      <c r="A499">
        <v>652</v>
      </c>
      <c r="B499" t="s">
        <v>1341</v>
      </c>
      <c r="C499" s="1">
        <v>38352</v>
      </c>
      <c r="D499" t="s">
        <v>1267</v>
      </c>
      <c r="E499" t="s">
        <v>246</v>
      </c>
      <c r="F499" t="s">
        <v>247</v>
      </c>
      <c r="G499" t="s">
        <v>248</v>
      </c>
      <c r="H499" t="s">
        <v>674</v>
      </c>
      <c r="I499" t="s">
        <v>99</v>
      </c>
      <c r="J499" t="s">
        <v>100</v>
      </c>
      <c r="K499">
        <v>8</v>
      </c>
      <c r="L499" t="s">
        <v>101</v>
      </c>
      <c r="M499" t="s">
        <v>24</v>
      </c>
      <c r="N499" t="s">
        <v>25</v>
      </c>
      <c r="O499" t="s">
        <v>26</v>
      </c>
      <c r="P499" s="1">
        <v>38352</v>
      </c>
      <c r="Q499" t="s">
        <v>53</v>
      </c>
      <c r="R499">
        <v>199.89</v>
      </c>
      <c r="S499">
        <v>10</v>
      </c>
      <c r="T499">
        <v>0</v>
      </c>
      <c r="U499" t="s">
        <v>28</v>
      </c>
    </row>
    <row r="500" spans="1:21" x14ac:dyDescent="0.25">
      <c r="A500">
        <v>653</v>
      </c>
      <c r="B500" t="s">
        <v>1342</v>
      </c>
      <c r="C500" s="1">
        <v>38352</v>
      </c>
      <c r="D500" t="s">
        <v>1240</v>
      </c>
      <c r="E500" t="s">
        <v>747</v>
      </c>
      <c r="F500" t="s">
        <v>247</v>
      </c>
      <c r="G500" t="s">
        <v>248</v>
      </c>
      <c r="H500" t="s">
        <v>1343</v>
      </c>
      <c r="I500" t="s">
        <v>99</v>
      </c>
      <c r="J500" t="s">
        <v>100</v>
      </c>
      <c r="K500">
        <v>8</v>
      </c>
      <c r="L500" t="s">
        <v>101</v>
      </c>
      <c r="M500" t="s">
        <v>24</v>
      </c>
      <c r="N500" t="s">
        <v>25</v>
      </c>
      <c r="O500" t="s">
        <v>26</v>
      </c>
      <c r="P500" s="1">
        <v>38352</v>
      </c>
      <c r="Q500" t="s">
        <v>53</v>
      </c>
      <c r="R500">
        <v>230</v>
      </c>
      <c r="S500">
        <v>10</v>
      </c>
      <c r="T500">
        <v>0</v>
      </c>
      <c r="U500" t="s">
        <v>28</v>
      </c>
    </row>
    <row r="501" spans="1:21" x14ac:dyDescent="0.25">
      <c r="A501">
        <v>654</v>
      </c>
      <c r="B501" t="s">
        <v>1344</v>
      </c>
      <c r="C501" s="1">
        <v>38352</v>
      </c>
      <c r="D501" t="s">
        <v>1243</v>
      </c>
      <c r="E501" t="s">
        <v>246</v>
      </c>
      <c r="F501" t="s">
        <v>247</v>
      </c>
      <c r="G501" t="s">
        <v>248</v>
      </c>
      <c r="H501" t="s">
        <v>674</v>
      </c>
      <c r="I501" t="s">
        <v>99</v>
      </c>
      <c r="J501" t="s">
        <v>100</v>
      </c>
      <c r="K501">
        <v>8</v>
      </c>
      <c r="L501" t="s">
        <v>101</v>
      </c>
      <c r="M501" t="s">
        <v>24</v>
      </c>
      <c r="N501" t="s">
        <v>25</v>
      </c>
      <c r="O501" t="s">
        <v>26</v>
      </c>
      <c r="P501" s="1">
        <v>38352</v>
      </c>
      <c r="Q501" t="s">
        <v>53</v>
      </c>
      <c r="R501">
        <v>19.89</v>
      </c>
      <c r="S501">
        <v>10</v>
      </c>
      <c r="T501">
        <v>0</v>
      </c>
      <c r="U501" t="s">
        <v>28</v>
      </c>
    </row>
    <row r="502" spans="1:21" x14ac:dyDescent="0.25">
      <c r="A502">
        <v>655</v>
      </c>
      <c r="B502" t="s">
        <v>1345</v>
      </c>
      <c r="C502" s="1">
        <v>38352</v>
      </c>
      <c r="D502" t="s">
        <v>1267</v>
      </c>
      <c r="E502" t="s">
        <v>246</v>
      </c>
      <c r="F502" t="s">
        <v>247</v>
      </c>
      <c r="G502" t="s">
        <v>248</v>
      </c>
      <c r="H502" t="s">
        <v>674</v>
      </c>
      <c r="I502" t="s">
        <v>99</v>
      </c>
      <c r="J502" t="s">
        <v>100</v>
      </c>
      <c r="K502">
        <v>8</v>
      </c>
      <c r="L502" t="s">
        <v>101</v>
      </c>
      <c r="M502" t="s">
        <v>24</v>
      </c>
      <c r="N502" t="s">
        <v>25</v>
      </c>
      <c r="O502" t="s">
        <v>26</v>
      </c>
      <c r="P502" s="1">
        <v>38352</v>
      </c>
      <c r="Q502" t="s">
        <v>53</v>
      </c>
      <c r="R502">
        <v>199.89</v>
      </c>
      <c r="S502">
        <v>10</v>
      </c>
      <c r="T502">
        <v>0</v>
      </c>
      <c r="U502" t="s">
        <v>28</v>
      </c>
    </row>
    <row r="503" spans="1:21" x14ac:dyDescent="0.25">
      <c r="A503">
        <v>656</v>
      </c>
      <c r="B503" t="s">
        <v>1346</v>
      </c>
      <c r="C503" s="1">
        <v>38352</v>
      </c>
      <c r="D503" t="s">
        <v>1240</v>
      </c>
      <c r="E503" t="s">
        <v>747</v>
      </c>
      <c r="F503" t="s">
        <v>247</v>
      </c>
      <c r="G503" t="s">
        <v>248</v>
      </c>
      <c r="H503" t="s">
        <v>1347</v>
      </c>
      <c r="I503" t="s">
        <v>99</v>
      </c>
      <c r="J503" t="s">
        <v>100</v>
      </c>
      <c r="K503">
        <v>8</v>
      </c>
      <c r="L503" t="s">
        <v>101</v>
      </c>
      <c r="M503" t="s">
        <v>24</v>
      </c>
      <c r="N503" t="s">
        <v>25</v>
      </c>
      <c r="O503" t="s">
        <v>26</v>
      </c>
      <c r="P503" s="1">
        <v>38352</v>
      </c>
      <c r="Q503" t="s">
        <v>53</v>
      </c>
      <c r="R503">
        <v>230</v>
      </c>
      <c r="S503">
        <v>10</v>
      </c>
      <c r="T503">
        <v>0</v>
      </c>
      <c r="U503" t="s">
        <v>28</v>
      </c>
    </row>
    <row r="504" spans="1:21" x14ac:dyDescent="0.25">
      <c r="A504">
        <v>657</v>
      </c>
      <c r="B504" t="s">
        <v>1348</v>
      </c>
      <c r="C504" s="1">
        <v>38352</v>
      </c>
      <c r="D504" t="s">
        <v>1243</v>
      </c>
      <c r="E504" t="s">
        <v>246</v>
      </c>
      <c r="F504" t="s">
        <v>247</v>
      </c>
      <c r="G504" t="s">
        <v>248</v>
      </c>
      <c r="H504" t="s">
        <v>674</v>
      </c>
      <c r="I504" t="s">
        <v>99</v>
      </c>
      <c r="J504" t="s">
        <v>100</v>
      </c>
      <c r="K504">
        <v>8</v>
      </c>
      <c r="L504" t="s">
        <v>101</v>
      </c>
      <c r="M504" t="s">
        <v>24</v>
      </c>
      <c r="N504" t="s">
        <v>25</v>
      </c>
      <c r="O504" t="s">
        <v>26</v>
      </c>
      <c r="P504" s="1">
        <v>38352</v>
      </c>
      <c r="Q504" t="s">
        <v>53</v>
      </c>
      <c r="R504">
        <v>19.89</v>
      </c>
      <c r="S504">
        <v>10</v>
      </c>
      <c r="T504">
        <v>0</v>
      </c>
      <c r="U504" t="s">
        <v>28</v>
      </c>
    </row>
    <row r="505" spans="1:21" x14ac:dyDescent="0.25">
      <c r="A505">
        <v>658</v>
      </c>
      <c r="B505" t="s">
        <v>1349</v>
      </c>
      <c r="C505" s="1">
        <v>38352</v>
      </c>
      <c r="D505" t="s">
        <v>1267</v>
      </c>
      <c r="E505" t="s">
        <v>246</v>
      </c>
      <c r="F505" t="s">
        <v>247</v>
      </c>
      <c r="G505" t="s">
        <v>248</v>
      </c>
      <c r="H505" t="s">
        <v>674</v>
      </c>
      <c r="I505" t="s">
        <v>99</v>
      </c>
      <c r="J505" t="s">
        <v>100</v>
      </c>
      <c r="K505">
        <v>8</v>
      </c>
      <c r="L505" t="s">
        <v>101</v>
      </c>
      <c r="M505" t="s">
        <v>24</v>
      </c>
      <c r="N505" t="s">
        <v>25</v>
      </c>
      <c r="O505" t="s">
        <v>26</v>
      </c>
      <c r="P505" s="1">
        <v>38352</v>
      </c>
      <c r="Q505" t="s">
        <v>53</v>
      </c>
      <c r="R505">
        <v>199.89</v>
      </c>
      <c r="S505">
        <v>10</v>
      </c>
      <c r="T505">
        <v>0</v>
      </c>
      <c r="U505" t="s">
        <v>28</v>
      </c>
    </row>
    <row r="506" spans="1:21" x14ac:dyDescent="0.25">
      <c r="A506">
        <v>659</v>
      </c>
      <c r="B506" t="s">
        <v>1350</v>
      </c>
      <c r="C506" s="1">
        <v>38352</v>
      </c>
      <c r="D506" t="s">
        <v>1351</v>
      </c>
      <c r="E506" t="s">
        <v>1352</v>
      </c>
      <c r="F506" t="s">
        <v>247</v>
      </c>
      <c r="G506" t="s">
        <v>248</v>
      </c>
      <c r="H506" t="s">
        <v>1353</v>
      </c>
      <c r="I506" t="s">
        <v>99</v>
      </c>
      <c r="J506" t="s">
        <v>100</v>
      </c>
      <c r="K506">
        <v>8</v>
      </c>
      <c r="L506" t="s">
        <v>101</v>
      </c>
      <c r="M506" t="s">
        <v>24</v>
      </c>
      <c r="N506" t="s">
        <v>25</v>
      </c>
      <c r="O506" t="s">
        <v>26</v>
      </c>
      <c r="P506" s="1">
        <v>38352</v>
      </c>
      <c r="Q506" t="s">
        <v>53</v>
      </c>
      <c r="R506">
        <v>230</v>
      </c>
      <c r="S506">
        <v>10</v>
      </c>
      <c r="T506">
        <v>0</v>
      </c>
      <c r="U506" t="s">
        <v>28</v>
      </c>
    </row>
    <row r="507" spans="1:21" x14ac:dyDescent="0.25">
      <c r="A507">
        <v>660</v>
      </c>
      <c r="B507" t="s">
        <v>1354</v>
      </c>
      <c r="C507" s="1">
        <v>38352</v>
      </c>
      <c r="D507" t="s">
        <v>1355</v>
      </c>
      <c r="E507" t="s">
        <v>246</v>
      </c>
      <c r="F507" t="s">
        <v>247</v>
      </c>
      <c r="G507" t="s">
        <v>248</v>
      </c>
      <c r="H507" t="s">
        <v>674</v>
      </c>
      <c r="I507" t="s">
        <v>99</v>
      </c>
      <c r="J507" t="s">
        <v>100</v>
      </c>
      <c r="K507">
        <v>8</v>
      </c>
      <c r="L507" t="s">
        <v>101</v>
      </c>
      <c r="M507" t="s">
        <v>24</v>
      </c>
      <c r="N507" t="s">
        <v>25</v>
      </c>
      <c r="O507" t="s">
        <v>26</v>
      </c>
      <c r="P507" s="1">
        <v>38352</v>
      </c>
      <c r="Q507" t="s">
        <v>53</v>
      </c>
      <c r="R507">
        <v>49.98</v>
      </c>
      <c r="S507">
        <v>10</v>
      </c>
      <c r="T507">
        <v>0</v>
      </c>
      <c r="U507" t="s">
        <v>28</v>
      </c>
    </row>
    <row r="508" spans="1:21" x14ac:dyDescent="0.25">
      <c r="A508">
        <v>661</v>
      </c>
      <c r="B508" t="s">
        <v>1356</v>
      </c>
      <c r="C508" s="1">
        <v>38352</v>
      </c>
      <c r="D508" t="s">
        <v>1357</v>
      </c>
      <c r="E508" t="s">
        <v>333</v>
      </c>
      <c r="F508" t="s">
        <v>247</v>
      </c>
      <c r="G508" t="s">
        <v>248</v>
      </c>
      <c r="H508" t="s">
        <v>1358</v>
      </c>
      <c r="I508" t="s">
        <v>99</v>
      </c>
      <c r="J508" t="s">
        <v>100</v>
      </c>
      <c r="K508">
        <v>8</v>
      </c>
      <c r="L508" t="s">
        <v>101</v>
      </c>
      <c r="M508" t="s">
        <v>24</v>
      </c>
      <c r="N508" t="s">
        <v>25</v>
      </c>
      <c r="O508" t="s">
        <v>26</v>
      </c>
      <c r="P508" s="1">
        <v>38352</v>
      </c>
      <c r="Q508" t="s">
        <v>53</v>
      </c>
      <c r="R508">
        <v>460</v>
      </c>
      <c r="S508">
        <v>10</v>
      </c>
      <c r="T508">
        <v>0</v>
      </c>
      <c r="U508" t="s">
        <v>28</v>
      </c>
    </row>
    <row r="509" spans="1:21" x14ac:dyDescent="0.25">
      <c r="A509">
        <v>662</v>
      </c>
      <c r="B509" t="s">
        <v>1359</v>
      </c>
      <c r="C509" s="1">
        <v>38352</v>
      </c>
      <c r="D509" t="s">
        <v>1351</v>
      </c>
      <c r="E509" t="s">
        <v>1352</v>
      </c>
      <c r="F509" t="s">
        <v>247</v>
      </c>
      <c r="G509" t="s">
        <v>248</v>
      </c>
      <c r="H509" t="s">
        <v>1360</v>
      </c>
      <c r="I509" t="s">
        <v>99</v>
      </c>
      <c r="J509" t="s">
        <v>100</v>
      </c>
      <c r="K509">
        <v>8</v>
      </c>
      <c r="L509" t="s">
        <v>101</v>
      </c>
      <c r="M509" t="s">
        <v>24</v>
      </c>
      <c r="N509" t="s">
        <v>25</v>
      </c>
      <c r="O509" t="s">
        <v>26</v>
      </c>
      <c r="P509" s="1">
        <v>38352</v>
      </c>
      <c r="Q509" t="s">
        <v>53</v>
      </c>
      <c r="R509">
        <v>230</v>
      </c>
      <c r="S509">
        <v>10</v>
      </c>
      <c r="T509">
        <v>0</v>
      </c>
      <c r="U509" t="s">
        <v>28</v>
      </c>
    </row>
    <row r="510" spans="1:21" x14ac:dyDescent="0.25">
      <c r="A510">
        <v>663</v>
      </c>
      <c r="B510" t="s">
        <v>1361</v>
      </c>
      <c r="C510" s="1">
        <v>38352</v>
      </c>
      <c r="D510" t="s">
        <v>298</v>
      </c>
      <c r="E510" t="s">
        <v>265</v>
      </c>
      <c r="F510" t="s">
        <v>247</v>
      </c>
      <c r="G510" t="s">
        <v>248</v>
      </c>
      <c r="H510" t="s">
        <v>674</v>
      </c>
      <c r="I510" t="s">
        <v>99</v>
      </c>
      <c r="J510" t="s">
        <v>100</v>
      </c>
      <c r="K510">
        <v>8</v>
      </c>
      <c r="L510" t="s">
        <v>101</v>
      </c>
      <c r="M510" t="s">
        <v>24</v>
      </c>
      <c r="N510" t="s">
        <v>25</v>
      </c>
      <c r="O510" t="s">
        <v>26</v>
      </c>
      <c r="P510" s="1">
        <v>38352</v>
      </c>
      <c r="Q510" t="s">
        <v>53</v>
      </c>
      <c r="R510">
        <v>166.75</v>
      </c>
      <c r="S510">
        <v>10</v>
      </c>
      <c r="T510">
        <v>0</v>
      </c>
      <c r="U510" t="s">
        <v>28</v>
      </c>
    </row>
    <row r="511" spans="1:21" x14ac:dyDescent="0.25">
      <c r="A511">
        <v>664</v>
      </c>
      <c r="B511" t="s">
        <v>1362</v>
      </c>
      <c r="C511" s="1">
        <v>38352</v>
      </c>
      <c r="D511" t="s">
        <v>1351</v>
      </c>
      <c r="E511" t="s">
        <v>1352</v>
      </c>
      <c r="F511" t="s">
        <v>247</v>
      </c>
      <c r="G511" t="s">
        <v>248</v>
      </c>
      <c r="H511" t="s">
        <v>674</v>
      </c>
      <c r="I511" t="s">
        <v>99</v>
      </c>
      <c r="J511" t="s">
        <v>100</v>
      </c>
      <c r="K511">
        <v>8</v>
      </c>
      <c r="L511" t="s">
        <v>101</v>
      </c>
      <c r="M511" t="s">
        <v>24</v>
      </c>
      <c r="N511" t="s">
        <v>25</v>
      </c>
      <c r="O511" t="s">
        <v>26</v>
      </c>
      <c r="P511" s="1">
        <v>38352</v>
      </c>
      <c r="Q511" t="s">
        <v>53</v>
      </c>
      <c r="R511">
        <v>230</v>
      </c>
      <c r="S511">
        <v>10</v>
      </c>
      <c r="T511">
        <v>0</v>
      </c>
      <c r="U511" t="s">
        <v>28</v>
      </c>
    </row>
    <row r="512" spans="1:21" x14ac:dyDescent="0.25">
      <c r="A512">
        <v>665</v>
      </c>
      <c r="B512" t="s">
        <v>1363</v>
      </c>
      <c r="C512" s="1">
        <v>38352</v>
      </c>
      <c r="D512" t="s">
        <v>1243</v>
      </c>
      <c r="E512" t="s">
        <v>246</v>
      </c>
      <c r="F512" t="s">
        <v>247</v>
      </c>
      <c r="G512" t="s">
        <v>248</v>
      </c>
      <c r="H512" t="s">
        <v>674</v>
      </c>
      <c r="I512" t="s">
        <v>99</v>
      </c>
      <c r="J512" t="s">
        <v>100</v>
      </c>
      <c r="K512">
        <v>8</v>
      </c>
      <c r="L512" t="s">
        <v>101</v>
      </c>
      <c r="M512" t="s">
        <v>24</v>
      </c>
      <c r="N512" t="s">
        <v>25</v>
      </c>
      <c r="O512" t="s">
        <v>26</v>
      </c>
      <c r="P512" s="1">
        <v>38352</v>
      </c>
      <c r="Q512" t="s">
        <v>53</v>
      </c>
      <c r="R512">
        <v>19.89</v>
      </c>
      <c r="S512">
        <v>10</v>
      </c>
      <c r="T512">
        <v>0</v>
      </c>
      <c r="U512" t="s">
        <v>28</v>
      </c>
    </row>
    <row r="513" spans="1:21" x14ac:dyDescent="0.25">
      <c r="A513">
        <v>666</v>
      </c>
      <c r="B513" t="s">
        <v>1364</v>
      </c>
      <c r="C513" s="1">
        <v>38352</v>
      </c>
      <c r="D513" t="s">
        <v>1351</v>
      </c>
      <c r="E513" t="s">
        <v>1352</v>
      </c>
      <c r="F513" t="s">
        <v>247</v>
      </c>
      <c r="G513" t="s">
        <v>248</v>
      </c>
      <c r="H513" t="s">
        <v>674</v>
      </c>
      <c r="I513" t="s">
        <v>99</v>
      </c>
      <c r="J513" t="s">
        <v>100</v>
      </c>
      <c r="K513">
        <v>8</v>
      </c>
      <c r="L513" t="s">
        <v>101</v>
      </c>
      <c r="M513" t="s">
        <v>24</v>
      </c>
      <c r="N513" t="s">
        <v>25</v>
      </c>
      <c r="O513" t="s">
        <v>26</v>
      </c>
      <c r="P513" s="1">
        <v>38352</v>
      </c>
      <c r="Q513" t="s">
        <v>53</v>
      </c>
      <c r="R513">
        <v>230</v>
      </c>
      <c r="S513">
        <v>10</v>
      </c>
      <c r="T513">
        <v>0</v>
      </c>
      <c r="U513" t="s">
        <v>28</v>
      </c>
    </row>
    <row r="514" spans="1:21" x14ac:dyDescent="0.25">
      <c r="A514">
        <v>667</v>
      </c>
      <c r="B514" t="s">
        <v>1365</v>
      </c>
      <c r="C514" s="1">
        <v>38352</v>
      </c>
      <c r="D514" t="s">
        <v>1351</v>
      </c>
      <c r="E514" t="s">
        <v>1352</v>
      </c>
      <c r="F514" t="s">
        <v>247</v>
      </c>
      <c r="G514" t="s">
        <v>248</v>
      </c>
      <c r="H514" t="s">
        <v>674</v>
      </c>
      <c r="I514" t="s">
        <v>99</v>
      </c>
      <c r="J514" t="s">
        <v>100</v>
      </c>
      <c r="K514">
        <v>8</v>
      </c>
      <c r="L514" t="s">
        <v>101</v>
      </c>
      <c r="M514" t="s">
        <v>24</v>
      </c>
      <c r="N514" t="s">
        <v>25</v>
      </c>
      <c r="O514" t="s">
        <v>26</v>
      </c>
      <c r="P514" s="1">
        <v>38352</v>
      </c>
      <c r="Q514" t="s">
        <v>53</v>
      </c>
      <c r="R514">
        <v>230</v>
      </c>
      <c r="S514">
        <v>10</v>
      </c>
      <c r="T514">
        <v>0</v>
      </c>
      <c r="U514" t="s">
        <v>28</v>
      </c>
    </row>
    <row r="515" spans="1:21" x14ac:dyDescent="0.25">
      <c r="A515">
        <v>668</v>
      </c>
      <c r="B515" t="s">
        <v>1366</v>
      </c>
      <c r="C515" s="1">
        <v>38352</v>
      </c>
      <c r="D515" t="s">
        <v>1267</v>
      </c>
      <c r="E515" t="s">
        <v>246</v>
      </c>
      <c r="F515" t="s">
        <v>247</v>
      </c>
      <c r="G515" t="s">
        <v>248</v>
      </c>
      <c r="H515" t="s">
        <v>674</v>
      </c>
      <c r="I515" t="s">
        <v>99</v>
      </c>
      <c r="J515" t="s">
        <v>100</v>
      </c>
      <c r="K515">
        <v>8</v>
      </c>
      <c r="L515" t="s">
        <v>101</v>
      </c>
      <c r="M515" t="s">
        <v>24</v>
      </c>
      <c r="N515" t="s">
        <v>25</v>
      </c>
      <c r="O515" t="s">
        <v>26</v>
      </c>
      <c r="P515" s="1">
        <v>38352</v>
      </c>
      <c r="Q515" t="s">
        <v>53</v>
      </c>
      <c r="R515">
        <v>199.89</v>
      </c>
      <c r="S515">
        <v>10</v>
      </c>
      <c r="T515">
        <v>0</v>
      </c>
      <c r="U515" t="s">
        <v>28</v>
      </c>
    </row>
    <row r="516" spans="1:21" x14ac:dyDescent="0.25">
      <c r="A516">
        <v>669</v>
      </c>
      <c r="B516" t="s">
        <v>1367</v>
      </c>
      <c r="C516" s="1">
        <v>38352</v>
      </c>
      <c r="D516" t="s">
        <v>1368</v>
      </c>
      <c r="E516" t="s">
        <v>1369</v>
      </c>
      <c r="F516" t="s">
        <v>247</v>
      </c>
      <c r="G516" t="s">
        <v>248</v>
      </c>
      <c r="H516" t="s">
        <v>674</v>
      </c>
      <c r="I516" t="s">
        <v>99</v>
      </c>
      <c r="J516" t="s">
        <v>100</v>
      </c>
      <c r="K516">
        <v>8</v>
      </c>
      <c r="L516" t="s">
        <v>101</v>
      </c>
      <c r="M516" t="s">
        <v>24</v>
      </c>
      <c r="N516" t="s">
        <v>25</v>
      </c>
      <c r="O516" t="s">
        <v>26</v>
      </c>
      <c r="P516" s="1">
        <v>38352</v>
      </c>
      <c r="Q516" t="s">
        <v>53</v>
      </c>
      <c r="R516">
        <v>230</v>
      </c>
      <c r="S516">
        <v>10</v>
      </c>
      <c r="T516">
        <v>0</v>
      </c>
      <c r="U516" t="s">
        <v>28</v>
      </c>
    </row>
    <row r="517" spans="1:21" x14ac:dyDescent="0.25">
      <c r="A517">
        <v>670</v>
      </c>
      <c r="B517" t="s">
        <v>1370</v>
      </c>
      <c r="C517" s="1">
        <v>38352</v>
      </c>
      <c r="D517" t="s">
        <v>1267</v>
      </c>
      <c r="E517" t="s">
        <v>246</v>
      </c>
      <c r="F517" t="s">
        <v>247</v>
      </c>
      <c r="G517" t="s">
        <v>248</v>
      </c>
      <c r="H517" t="s">
        <v>674</v>
      </c>
      <c r="I517" t="s">
        <v>99</v>
      </c>
      <c r="J517" t="s">
        <v>100</v>
      </c>
      <c r="K517">
        <v>8</v>
      </c>
      <c r="L517" t="s">
        <v>101</v>
      </c>
      <c r="M517" t="s">
        <v>24</v>
      </c>
      <c r="N517" t="s">
        <v>25</v>
      </c>
      <c r="O517" t="s">
        <v>26</v>
      </c>
      <c r="P517" s="1">
        <v>38352</v>
      </c>
      <c r="Q517" t="s">
        <v>53</v>
      </c>
      <c r="R517">
        <v>199.89</v>
      </c>
      <c r="S517">
        <v>10</v>
      </c>
      <c r="T517">
        <v>0</v>
      </c>
      <c r="U517" t="s">
        <v>28</v>
      </c>
    </row>
    <row r="518" spans="1:21" x14ac:dyDescent="0.25">
      <c r="A518">
        <v>671</v>
      </c>
      <c r="B518" t="s">
        <v>1371</v>
      </c>
      <c r="C518" s="1">
        <v>38352</v>
      </c>
      <c r="D518" t="s">
        <v>1372</v>
      </c>
      <c r="E518" t="s">
        <v>246</v>
      </c>
      <c r="F518" t="s">
        <v>247</v>
      </c>
      <c r="G518" t="s">
        <v>248</v>
      </c>
      <c r="H518" t="s">
        <v>674</v>
      </c>
      <c r="I518" t="s">
        <v>99</v>
      </c>
      <c r="J518" t="s">
        <v>100</v>
      </c>
      <c r="K518">
        <v>8</v>
      </c>
      <c r="L518" t="s">
        <v>101</v>
      </c>
      <c r="M518" t="s">
        <v>24</v>
      </c>
      <c r="N518" t="s">
        <v>25</v>
      </c>
      <c r="O518" t="s">
        <v>26</v>
      </c>
      <c r="P518" s="1">
        <v>38352</v>
      </c>
      <c r="Q518" t="s">
        <v>53</v>
      </c>
      <c r="R518">
        <v>179.4</v>
      </c>
      <c r="S518">
        <v>10</v>
      </c>
      <c r="T518">
        <v>0</v>
      </c>
      <c r="U518" t="s">
        <v>28</v>
      </c>
    </row>
    <row r="519" spans="1:21" x14ac:dyDescent="0.25">
      <c r="A519">
        <v>672</v>
      </c>
      <c r="B519" t="s">
        <v>1373</v>
      </c>
      <c r="C519" s="1">
        <v>38352</v>
      </c>
      <c r="D519" t="s">
        <v>1351</v>
      </c>
      <c r="E519" t="s">
        <v>246</v>
      </c>
      <c r="F519" t="s">
        <v>247</v>
      </c>
      <c r="G519" t="s">
        <v>248</v>
      </c>
      <c r="H519" t="s">
        <v>674</v>
      </c>
      <c r="I519" t="s">
        <v>99</v>
      </c>
      <c r="J519" t="s">
        <v>100</v>
      </c>
      <c r="K519">
        <v>8</v>
      </c>
      <c r="L519" t="s">
        <v>101</v>
      </c>
      <c r="M519" t="s">
        <v>24</v>
      </c>
      <c r="N519" t="s">
        <v>25</v>
      </c>
      <c r="O519" t="s">
        <v>26</v>
      </c>
      <c r="P519" s="1">
        <v>38352</v>
      </c>
      <c r="Q519" t="s">
        <v>53</v>
      </c>
      <c r="R519">
        <v>230</v>
      </c>
      <c r="S519">
        <v>10</v>
      </c>
      <c r="T519">
        <v>0</v>
      </c>
      <c r="U519" t="s">
        <v>28</v>
      </c>
    </row>
    <row r="520" spans="1:21" x14ac:dyDescent="0.25">
      <c r="A520">
        <v>673</v>
      </c>
      <c r="B520" t="s">
        <v>1374</v>
      </c>
      <c r="C520" s="1">
        <v>38352</v>
      </c>
      <c r="D520" t="s">
        <v>1375</v>
      </c>
      <c r="E520" t="s">
        <v>246</v>
      </c>
      <c r="F520" t="s">
        <v>247</v>
      </c>
      <c r="G520" t="s">
        <v>248</v>
      </c>
      <c r="H520" t="s">
        <v>674</v>
      </c>
      <c r="I520" t="s">
        <v>99</v>
      </c>
      <c r="J520" t="s">
        <v>100</v>
      </c>
      <c r="K520">
        <v>8</v>
      </c>
      <c r="L520" t="s">
        <v>101</v>
      </c>
      <c r="M520" t="s">
        <v>24</v>
      </c>
      <c r="N520" t="s">
        <v>25</v>
      </c>
      <c r="O520" t="s">
        <v>26</v>
      </c>
      <c r="P520" s="1">
        <v>38352</v>
      </c>
      <c r="Q520" t="s">
        <v>53</v>
      </c>
      <c r="R520" s="2">
        <v>1650.01</v>
      </c>
      <c r="S520">
        <v>10</v>
      </c>
      <c r="T520">
        <v>0</v>
      </c>
      <c r="U520" t="s">
        <v>28</v>
      </c>
    </row>
    <row r="521" spans="1:21" x14ac:dyDescent="0.25">
      <c r="A521">
        <v>674</v>
      </c>
      <c r="B521" t="s">
        <v>1376</v>
      </c>
      <c r="C521" s="1">
        <v>38352</v>
      </c>
      <c r="D521" t="s">
        <v>1267</v>
      </c>
      <c r="E521" t="s">
        <v>246</v>
      </c>
      <c r="F521" t="s">
        <v>247</v>
      </c>
      <c r="G521" t="s">
        <v>248</v>
      </c>
      <c r="H521" t="s">
        <v>674</v>
      </c>
      <c r="I521" t="s">
        <v>99</v>
      </c>
      <c r="J521" t="s">
        <v>100</v>
      </c>
      <c r="K521">
        <v>8</v>
      </c>
      <c r="L521" t="s">
        <v>101</v>
      </c>
      <c r="M521" t="s">
        <v>24</v>
      </c>
      <c r="N521" t="s">
        <v>25</v>
      </c>
      <c r="O521" t="s">
        <v>26</v>
      </c>
      <c r="P521" s="1">
        <v>38352</v>
      </c>
      <c r="Q521" t="s">
        <v>53</v>
      </c>
      <c r="R521">
        <v>199.89</v>
      </c>
      <c r="S521">
        <v>10</v>
      </c>
      <c r="T521">
        <v>0</v>
      </c>
      <c r="U521" t="s">
        <v>28</v>
      </c>
    </row>
    <row r="522" spans="1:21" x14ac:dyDescent="0.25">
      <c r="A522">
        <v>675</v>
      </c>
      <c r="B522" t="s">
        <v>1377</v>
      </c>
      <c r="C522" s="1">
        <v>38352</v>
      </c>
      <c r="D522" t="s">
        <v>298</v>
      </c>
      <c r="E522" t="s">
        <v>265</v>
      </c>
      <c r="F522" t="s">
        <v>247</v>
      </c>
      <c r="G522" t="s">
        <v>248</v>
      </c>
      <c r="H522" t="s">
        <v>1378</v>
      </c>
      <c r="I522" t="s">
        <v>99</v>
      </c>
      <c r="J522" t="s">
        <v>100</v>
      </c>
      <c r="K522">
        <v>8</v>
      </c>
      <c r="L522" t="s">
        <v>101</v>
      </c>
      <c r="M522" t="s">
        <v>24</v>
      </c>
      <c r="N522" t="s">
        <v>25</v>
      </c>
      <c r="O522" t="s">
        <v>26</v>
      </c>
      <c r="P522" s="1">
        <v>38352</v>
      </c>
      <c r="Q522" t="s">
        <v>53</v>
      </c>
      <c r="R522">
        <v>166.75</v>
      </c>
      <c r="S522">
        <v>10</v>
      </c>
      <c r="T522">
        <v>0</v>
      </c>
      <c r="U522" t="s">
        <v>28</v>
      </c>
    </row>
    <row r="523" spans="1:21" x14ac:dyDescent="0.25">
      <c r="A523">
        <v>676</v>
      </c>
      <c r="B523" t="s">
        <v>1379</v>
      </c>
      <c r="C523" s="1">
        <v>38352</v>
      </c>
      <c r="D523" t="s">
        <v>1380</v>
      </c>
      <c r="E523" t="s">
        <v>246</v>
      </c>
      <c r="F523" t="s">
        <v>247</v>
      </c>
      <c r="G523" t="s">
        <v>248</v>
      </c>
      <c r="H523" t="s">
        <v>1381</v>
      </c>
      <c r="I523" t="s">
        <v>99</v>
      </c>
      <c r="J523" t="s">
        <v>100</v>
      </c>
      <c r="K523">
        <v>8</v>
      </c>
      <c r="L523" t="s">
        <v>101</v>
      </c>
      <c r="M523" t="s">
        <v>24</v>
      </c>
      <c r="N523" t="s">
        <v>25</v>
      </c>
      <c r="O523" t="s">
        <v>26</v>
      </c>
      <c r="P523" s="1">
        <v>38352</v>
      </c>
      <c r="Q523" t="s">
        <v>53</v>
      </c>
      <c r="R523" s="2">
        <v>22950</v>
      </c>
      <c r="S523">
        <v>10</v>
      </c>
      <c r="T523">
        <v>0</v>
      </c>
      <c r="U523" t="s">
        <v>28</v>
      </c>
    </row>
    <row r="524" spans="1:21" x14ac:dyDescent="0.25">
      <c r="A524">
        <v>677</v>
      </c>
      <c r="B524" t="s">
        <v>1382</v>
      </c>
      <c r="C524" s="1">
        <v>38352</v>
      </c>
      <c r="D524" t="s">
        <v>1383</v>
      </c>
      <c r="E524" t="s">
        <v>265</v>
      </c>
      <c r="F524" t="s">
        <v>247</v>
      </c>
      <c r="G524" t="s">
        <v>248</v>
      </c>
      <c r="H524" t="s">
        <v>674</v>
      </c>
      <c r="I524" t="s">
        <v>99</v>
      </c>
      <c r="J524" t="s">
        <v>100</v>
      </c>
      <c r="K524">
        <v>8</v>
      </c>
      <c r="L524" t="s">
        <v>101</v>
      </c>
      <c r="M524" t="s">
        <v>24</v>
      </c>
      <c r="N524" t="s">
        <v>25</v>
      </c>
      <c r="O524" t="s">
        <v>26</v>
      </c>
      <c r="P524" s="1">
        <v>38352</v>
      </c>
      <c r="Q524" t="s">
        <v>53</v>
      </c>
      <c r="R524">
        <v>212.75</v>
      </c>
      <c r="S524">
        <v>10</v>
      </c>
      <c r="T524">
        <v>0</v>
      </c>
      <c r="U524" t="s">
        <v>28</v>
      </c>
    </row>
    <row r="525" spans="1:21" x14ac:dyDescent="0.25">
      <c r="A525">
        <v>678</v>
      </c>
      <c r="B525" t="s">
        <v>1384</v>
      </c>
      <c r="C525" s="1">
        <v>38352</v>
      </c>
      <c r="D525" t="s">
        <v>1267</v>
      </c>
      <c r="E525" t="s">
        <v>246</v>
      </c>
      <c r="F525" t="s">
        <v>247</v>
      </c>
      <c r="G525" t="s">
        <v>248</v>
      </c>
      <c r="H525" t="s">
        <v>674</v>
      </c>
      <c r="I525" t="s">
        <v>99</v>
      </c>
      <c r="J525" t="s">
        <v>100</v>
      </c>
      <c r="K525">
        <v>8</v>
      </c>
      <c r="L525" t="s">
        <v>101</v>
      </c>
      <c r="M525" t="s">
        <v>24</v>
      </c>
      <c r="N525" t="s">
        <v>25</v>
      </c>
      <c r="O525" t="s">
        <v>26</v>
      </c>
      <c r="P525" s="1">
        <v>38352</v>
      </c>
      <c r="Q525" t="s">
        <v>53</v>
      </c>
      <c r="R525">
        <v>199.99</v>
      </c>
      <c r="S525">
        <v>10</v>
      </c>
      <c r="T525">
        <v>0</v>
      </c>
      <c r="U525" t="s">
        <v>28</v>
      </c>
    </row>
    <row r="526" spans="1:21" x14ac:dyDescent="0.25">
      <c r="A526">
        <v>679</v>
      </c>
      <c r="B526" t="s">
        <v>1385</v>
      </c>
      <c r="C526" s="1">
        <v>38352</v>
      </c>
      <c r="D526" t="s">
        <v>1386</v>
      </c>
      <c r="E526" t="s">
        <v>246</v>
      </c>
      <c r="F526" t="s">
        <v>247</v>
      </c>
      <c r="G526" t="s">
        <v>248</v>
      </c>
      <c r="H526" t="s">
        <v>674</v>
      </c>
      <c r="I526" t="s">
        <v>99</v>
      </c>
      <c r="J526" t="s">
        <v>100</v>
      </c>
      <c r="K526">
        <v>8</v>
      </c>
      <c r="L526" t="s">
        <v>101</v>
      </c>
      <c r="M526" t="s">
        <v>24</v>
      </c>
      <c r="N526" t="s">
        <v>25</v>
      </c>
      <c r="O526" t="s">
        <v>26</v>
      </c>
      <c r="P526" s="1">
        <v>38352</v>
      </c>
      <c r="Q526" t="s">
        <v>53</v>
      </c>
      <c r="R526">
        <v>438.74</v>
      </c>
      <c r="S526">
        <v>10</v>
      </c>
      <c r="T526">
        <v>0</v>
      </c>
      <c r="U526" t="s">
        <v>28</v>
      </c>
    </row>
    <row r="527" spans="1:21" x14ac:dyDescent="0.25">
      <c r="A527">
        <v>680</v>
      </c>
      <c r="B527" t="s">
        <v>1387</v>
      </c>
      <c r="C527" s="1">
        <v>38352</v>
      </c>
      <c r="D527" t="s">
        <v>298</v>
      </c>
      <c r="E527" t="s">
        <v>246</v>
      </c>
      <c r="F527" t="s">
        <v>247</v>
      </c>
      <c r="G527" t="s">
        <v>248</v>
      </c>
      <c r="H527" t="s">
        <v>1388</v>
      </c>
      <c r="I527" t="s">
        <v>99</v>
      </c>
      <c r="J527" t="s">
        <v>100</v>
      </c>
      <c r="K527">
        <v>8</v>
      </c>
      <c r="L527" t="s">
        <v>101</v>
      </c>
      <c r="M527" t="s">
        <v>24</v>
      </c>
      <c r="N527" t="s">
        <v>25</v>
      </c>
      <c r="O527" t="s">
        <v>26</v>
      </c>
      <c r="P527" s="1">
        <v>38352</v>
      </c>
      <c r="Q527" t="s">
        <v>53</v>
      </c>
      <c r="R527">
        <v>166.75</v>
      </c>
      <c r="S527">
        <v>10</v>
      </c>
      <c r="T527">
        <v>0</v>
      </c>
      <c r="U527" t="s">
        <v>28</v>
      </c>
    </row>
    <row r="528" spans="1:21" x14ac:dyDescent="0.25">
      <c r="A528">
        <v>681</v>
      </c>
      <c r="B528" t="s">
        <v>1389</v>
      </c>
      <c r="C528" s="1">
        <v>38352</v>
      </c>
      <c r="D528" t="s">
        <v>1390</v>
      </c>
      <c r="E528" t="s">
        <v>1391</v>
      </c>
      <c r="F528" t="s">
        <v>247</v>
      </c>
      <c r="G528" t="s">
        <v>248</v>
      </c>
      <c r="H528" t="s">
        <v>1392</v>
      </c>
      <c r="I528" t="s">
        <v>99</v>
      </c>
      <c r="J528" t="s">
        <v>100</v>
      </c>
      <c r="K528">
        <v>8</v>
      </c>
      <c r="L528" t="s">
        <v>101</v>
      </c>
      <c r="M528" t="s">
        <v>24</v>
      </c>
      <c r="N528" t="s">
        <v>25</v>
      </c>
      <c r="O528" t="s">
        <v>26</v>
      </c>
      <c r="P528" s="1">
        <v>38352</v>
      </c>
      <c r="Q528" t="s">
        <v>53</v>
      </c>
      <c r="R528" s="2">
        <v>9545</v>
      </c>
      <c r="S528">
        <v>10</v>
      </c>
      <c r="T528">
        <v>0</v>
      </c>
      <c r="U528" t="s">
        <v>28</v>
      </c>
    </row>
    <row r="529" spans="1:21" x14ac:dyDescent="0.25">
      <c r="A529">
        <v>682</v>
      </c>
      <c r="B529" t="s">
        <v>1393</v>
      </c>
      <c r="C529" s="1">
        <v>38352</v>
      </c>
      <c r="D529" t="s">
        <v>1394</v>
      </c>
      <c r="E529" t="s">
        <v>246</v>
      </c>
      <c r="F529" t="s">
        <v>247</v>
      </c>
      <c r="G529" t="s">
        <v>248</v>
      </c>
      <c r="H529" t="s">
        <v>1395</v>
      </c>
      <c r="I529" t="s">
        <v>99</v>
      </c>
      <c r="J529" t="s">
        <v>100</v>
      </c>
      <c r="K529">
        <v>8</v>
      </c>
      <c r="L529" t="s">
        <v>101</v>
      </c>
      <c r="M529" t="s">
        <v>24</v>
      </c>
      <c r="N529" t="s">
        <v>25</v>
      </c>
      <c r="O529" t="s">
        <v>26</v>
      </c>
      <c r="P529" s="1">
        <v>38352</v>
      </c>
      <c r="Q529" t="s">
        <v>53</v>
      </c>
      <c r="R529" s="2">
        <v>3162.5</v>
      </c>
      <c r="S529">
        <v>10</v>
      </c>
      <c r="T529">
        <v>0</v>
      </c>
      <c r="U529" t="s">
        <v>28</v>
      </c>
    </row>
    <row r="530" spans="1:21" x14ac:dyDescent="0.25">
      <c r="A530">
        <v>683</v>
      </c>
      <c r="B530" t="s">
        <v>1396</v>
      </c>
      <c r="C530" s="1">
        <v>38352</v>
      </c>
      <c r="D530" t="s">
        <v>1394</v>
      </c>
      <c r="E530" t="s">
        <v>246</v>
      </c>
      <c r="F530" t="s">
        <v>247</v>
      </c>
      <c r="G530" t="s">
        <v>248</v>
      </c>
      <c r="H530" t="s">
        <v>1397</v>
      </c>
      <c r="I530" t="s">
        <v>99</v>
      </c>
      <c r="J530" t="s">
        <v>100</v>
      </c>
      <c r="K530">
        <v>8</v>
      </c>
      <c r="L530" t="s">
        <v>101</v>
      </c>
      <c r="M530" t="s">
        <v>24</v>
      </c>
      <c r="N530" t="s">
        <v>25</v>
      </c>
      <c r="O530" t="s">
        <v>26</v>
      </c>
      <c r="P530" s="1">
        <v>38352</v>
      </c>
      <c r="Q530" t="s">
        <v>53</v>
      </c>
      <c r="R530" s="2">
        <v>3162.5</v>
      </c>
      <c r="S530">
        <v>10</v>
      </c>
      <c r="T530">
        <v>0</v>
      </c>
      <c r="U530" t="s">
        <v>28</v>
      </c>
    </row>
    <row r="531" spans="1:21" x14ac:dyDescent="0.25">
      <c r="A531">
        <v>684</v>
      </c>
      <c r="B531" t="s">
        <v>1398</v>
      </c>
      <c r="C531" s="1">
        <v>38352</v>
      </c>
      <c r="D531" t="s">
        <v>1336</v>
      </c>
      <c r="E531" t="s">
        <v>246</v>
      </c>
      <c r="F531" t="s">
        <v>247</v>
      </c>
      <c r="G531" t="s">
        <v>248</v>
      </c>
      <c r="H531" t="s">
        <v>1399</v>
      </c>
      <c r="I531" t="s">
        <v>99</v>
      </c>
      <c r="J531" t="s">
        <v>100</v>
      </c>
      <c r="K531">
        <v>8</v>
      </c>
      <c r="L531" t="s">
        <v>101</v>
      </c>
      <c r="M531" t="s">
        <v>24</v>
      </c>
      <c r="N531" t="s">
        <v>25</v>
      </c>
      <c r="O531" t="s">
        <v>26</v>
      </c>
      <c r="P531" s="1">
        <v>38352</v>
      </c>
      <c r="Q531" t="s">
        <v>53</v>
      </c>
      <c r="R531" s="2">
        <v>1285</v>
      </c>
      <c r="S531">
        <v>10</v>
      </c>
      <c r="T531">
        <v>0</v>
      </c>
      <c r="U531" t="s">
        <v>28</v>
      </c>
    </row>
    <row r="532" spans="1:21" x14ac:dyDescent="0.25">
      <c r="A532">
        <v>685</v>
      </c>
      <c r="B532" t="s">
        <v>1400</v>
      </c>
      <c r="C532" s="1">
        <v>38352</v>
      </c>
      <c r="D532" t="s">
        <v>1401</v>
      </c>
      <c r="E532" t="s">
        <v>246</v>
      </c>
      <c r="F532" t="s">
        <v>247</v>
      </c>
      <c r="G532" t="s">
        <v>248</v>
      </c>
      <c r="H532" t="s">
        <v>1402</v>
      </c>
      <c r="I532" t="s">
        <v>99</v>
      </c>
      <c r="J532" t="s">
        <v>100</v>
      </c>
      <c r="K532">
        <v>8</v>
      </c>
      <c r="L532" t="s">
        <v>101</v>
      </c>
      <c r="M532" t="s">
        <v>24</v>
      </c>
      <c r="N532" t="s">
        <v>25</v>
      </c>
      <c r="O532" t="s">
        <v>26</v>
      </c>
      <c r="P532" s="1">
        <v>38352</v>
      </c>
      <c r="Q532" t="s">
        <v>53</v>
      </c>
      <c r="R532" s="2">
        <v>3162.5</v>
      </c>
      <c r="S532">
        <v>10</v>
      </c>
      <c r="T532">
        <v>0</v>
      </c>
      <c r="U532" t="s">
        <v>28</v>
      </c>
    </row>
    <row r="533" spans="1:21" x14ac:dyDescent="0.25">
      <c r="A533">
        <v>686</v>
      </c>
      <c r="B533" t="s">
        <v>1403</v>
      </c>
      <c r="C533" s="1">
        <v>38352</v>
      </c>
      <c r="D533" t="s">
        <v>1404</v>
      </c>
      <c r="E533" t="s">
        <v>246</v>
      </c>
      <c r="F533" t="s">
        <v>247</v>
      </c>
      <c r="G533" t="s">
        <v>248</v>
      </c>
      <c r="H533" t="s">
        <v>1405</v>
      </c>
      <c r="I533" t="s">
        <v>99</v>
      </c>
      <c r="J533" t="s">
        <v>100</v>
      </c>
      <c r="K533">
        <v>8</v>
      </c>
      <c r="L533" t="s">
        <v>101</v>
      </c>
      <c r="M533" t="s">
        <v>24</v>
      </c>
      <c r="N533" t="s">
        <v>25</v>
      </c>
      <c r="O533" t="s">
        <v>26</v>
      </c>
      <c r="P533" s="1">
        <v>38352</v>
      </c>
      <c r="Q533" t="s">
        <v>53</v>
      </c>
      <c r="R533" s="2">
        <v>2141.3000000000002</v>
      </c>
      <c r="S533">
        <v>10</v>
      </c>
      <c r="T533">
        <v>0</v>
      </c>
      <c r="U533" t="s">
        <v>28</v>
      </c>
    </row>
    <row r="534" spans="1:21" x14ac:dyDescent="0.25">
      <c r="A534">
        <v>687</v>
      </c>
      <c r="B534" t="s">
        <v>1406</v>
      </c>
      <c r="C534" s="1">
        <v>38352</v>
      </c>
      <c r="D534" t="s">
        <v>1407</v>
      </c>
      <c r="E534" t="s">
        <v>246</v>
      </c>
      <c r="F534" t="s">
        <v>247</v>
      </c>
      <c r="G534" t="s">
        <v>248</v>
      </c>
      <c r="H534" t="s">
        <v>1408</v>
      </c>
      <c r="I534" t="s">
        <v>99</v>
      </c>
      <c r="J534" t="s">
        <v>100</v>
      </c>
      <c r="K534">
        <v>8</v>
      </c>
      <c r="L534" t="s">
        <v>101</v>
      </c>
      <c r="M534" t="s">
        <v>24</v>
      </c>
      <c r="N534" t="s">
        <v>25</v>
      </c>
      <c r="O534" t="s">
        <v>26</v>
      </c>
      <c r="P534" s="1">
        <v>38352</v>
      </c>
      <c r="Q534" t="s">
        <v>53</v>
      </c>
      <c r="R534">
        <v>598.01</v>
      </c>
      <c r="S534">
        <v>10</v>
      </c>
      <c r="T534">
        <v>0</v>
      </c>
      <c r="U534" t="s">
        <v>28</v>
      </c>
    </row>
    <row r="535" spans="1:21" x14ac:dyDescent="0.25">
      <c r="A535">
        <v>688</v>
      </c>
      <c r="B535" t="s">
        <v>1409</v>
      </c>
      <c r="C535" s="1">
        <v>38352</v>
      </c>
      <c r="D535" t="s">
        <v>1407</v>
      </c>
      <c r="E535" t="s">
        <v>246</v>
      </c>
      <c r="F535" t="s">
        <v>247</v>
      </c>
      <c r="G535" t="s">
        <v>248</v>
      </c>
      <c r="H535" t="s">
        <v>1410</v>
      </c>
      <c r="I535" t="s">
        <v>99</v>
      </c>
      <c r="J535" t="s">
        <v>100</v>
      </c>
      <c r="K535">
        <v>8</v>
      </c>
      <c r="L535" t="s">
        <v>101</v>
      </c>
      <c r="M535" t="s">
        <v>24</v>
      </c>
      <c r="N535" t="s">
        <v>25</v>
      </c>
      <c r="O535" t="s">
        <v>26</v>
      </c>
      <c r="P535" s="1">
        <v>38352</v>
      </c>
      <c r="Q535" t="s">
        <v>53</v>
      </c>
      <c r="R535">
        <v>598.01</v>
      </c>
      <c r="S535">
        <v>10</v>
      </c>
      <c r="T535">
        <v>0</v>
      </c>
      <c r="U535" t="s">
        <v>28</v>
      </c>
    </row>
    <row r="536" spans="1:21" x14ac:dyDescent="0.25">
      <c r="A536">
        <v>689</v>
      </c>
      <c r="B536" t="s">
        <v>1411</v>
      </c>
      <c r="C536" s="1">
        <v>38352</v>
      </c>
      <c r="D536" t="s">
        <v>1407</v>
      </c>
      <c r="E536" t="s">
        <v>246</v>
      </c>
      <c r="F536" t="s">
        <v>247</v>
      </c>
      <c r="G536" t="s">
        <v>248</v>
      </c>
      <c r="H536" t="s">
        <v>1412</v>
      </c>
      <c r="I536" t="s">
        <v>99</v>
      </c>
      <c r="J536" t="s">
        <v>100</v>
      </c>
      <c r="K536">
        <v>8</v>
      </c>
      <c r="L536" t="s">
        <v>101</v>
      </c>
      <c r="M536" t="s">
        <v>24</v>
      </c>
      <c r="N536" t="s">
        <v>25</v>
      </c>
      <c r="O536" t="s">
        <v>26</v>
      </c>
      <c r="P536" s="1">
        <v>38352</v>
      </c>
      <c r="Q536" t="s">
        <v>53</v>
      </c>
      <c r="R536">
        <v>598.01</v>
      </c>
      <c r="S536">
        <v>10</v>
      </c>
      <c r="T536">
        <v>0</v>
      </c>
      <c r="U536" t="s">
        <v>28</v>
      </c>
    </row>
    <row r="537" spans="1:21" x14ac:dyDescent="0.25">
      <c r="A537">
        <v>690</v>
      </c>
      <c r="B537" t="s">
        <v>1413</v>
      </c>
      <c r="C537" s="1">
        <v>38352</v>
      </c>
      <c r="D537" t="s">
        <v>1407</v>
      </c>
      <c r="E537" t="s">
        <v>246</v>
      </c>
      <c r="F537" t="s">
        <v>247</v>
      </c>
      <c r="G537" t="s">
        <v>248</v>
      </c>
      <c r="H537" t="s">
        <v>1414</v>
      </c>
      <c r="I537" t="s">
        <v>99</v>
      </c>
      <c r="J537" t="s">
        <v>100</v>
      </c>
      <c r="K537">
        <v>8</v>
      </c>
      <c r="L537" t="s">
        <v>101</v>
      </c>
      <c r="M537" t="s">
        <v>24</v>
      </c>
      <c r="N537" t="s">
        <v>25</v>
      </c>
      <c r="O537" t="s">
        <v>26</v>
      </c>
      <c r="P537" s="1">
        <v>38352</v>
      </c>
      <c r="Q537" t="s">
        <v>53</v>
      </c>
      <c r="R537">
        <v>598.01</v>
      </c>
      <c r="S537">
        <v>10</v>
      </c>
      <c r="T537">
        <v>0</v>
      </c>
      <c r="U537" t="s">
        <v>28</v>
      </c>
    </row>
    <row r="538" spans="1:21" x14ac:dyDescent="0.25">
      <c r="A538">
        <v>691</v>
      </c>
      <c r="B538" t="s">
        <v>1415</v>
      </c>
      <c r="C538" s="1">
        <v>38352</v>
      </c>
      <c r="D538" t="s">
        <v>1407</v>
      </c>
      <c r="E538" t="s">
        <v>246</v>
      </c>
      <c r="F538" t="s">
        <v>247</v>
      </c>
      <c r="G538" t="s">
        <v>248</v>
      </c>
      <c r="H538" t="s">
        <v>1416</v>
      </c>
      <c r="I538" t="s">
        <v>99</v>
      </c>
      <c r="J538" t="s">
        <v>100</v>
      </c>
      <c r="K538">
        <v>8</v>
      </c>
      <c r="L538" t="s">
        <v>101</v>
      </c>
      <c r="M538" t="s">
        <v>24</v>
      </c>
      <c r="N538" t="s">
        <v>25</v>
      </c>
      <c r="O538" t="s">
        <v>26</v>
      </c>
      <c r="P538" s="1">
        <v>38352</v>
      </c>
      <c r="Q538" t="s">
        <v>53</v>
      </c>
      <c r="R538">
        <v>598.01</v>
      </c>
      <c r="S538">
        <v>10</v>
      </c>
      <c r="T538">
        <v>0</v>
      </c>
      <c r="U538" t="s">
        <v>28</v>
      </c>
    </row>
    <row r="539" spans="1:21" x14ac:dyDescent="0.25">
      <c r="A539">
        <v>692</v>
      </c>
      <c r="B539" t="s">
        <v>1417</v>
      </c>
      <c r="C539" s="1">
        <v>38352</v>
      </c>
      <c r="D539" t="s">
        <v>1418</v>
      </c>
      <c r="E539" t="s">
        <v>246</v>
      </c>
      <c r="F539" t="s">
        <v>247</v>
      </c>
      <c r="G539" t="s">
        <v>248</v>
      </c>
      <c r="H539" t="s">
        <v>1419</v>
      </c>
      <c r="I539" t="s">
        <v>99</v>
      </c>
      <c r="J539" t="s">
        <v>100</v>
      </c>
      <c r="K539">
        <v>8</v>
      </c>
      <c r="L539" t="s">
        <v>101</v>
      </c>
      <c r="M539" t="s">
        <v>24</v>
      </c>
      <c r="N539" t="s">
        <v>25</v>
      </c>
      <c r="O539" t="s">
        <v>26</v>
      </c>
      <c r="P539" s="1">
        <v>38352</v>
      </c>
      <c r="Q539" t="s">
        <v>53</v>
      </c>
      <c r="R539" s="2">
        <v>1454.93</v>
      </c>
      <c r="S539">
        <v>10</v>
      </c>
      <c r="T539">
        <v>0</v>
      </c>
      <c r="U539" t="s">
        <v>28</v>
      </c>
    </row>
    <row r="540" spans="1:21" x14ac:dyDescent="0.25">
      <c r="A540">
        <v>693</v>
      </c>
      <c r="B540" t="s">
        <v>1420</v>
      </c>
      <c r="C540" s="1">
        <v>38352</v>
      </c>
      <c r="D540" t="s">
        <v>1421</v>
      </c>
      <c r="E540" t="s">
        <v>246</v>
      </c>
      <c r="F540" t="s">
        <v>247</v>
      </c>
      <c r="G540" t="s">
        <v>248</v>
      </c>
      <c r="H540" t="s">
        <v>1422</v>
      </c>
      <c r="I540" t="s">
        <v>99</v>
      </c>
      <c r="J540" t="s">
        <v>100</v>
      </c>
      <c r="K540">
        <v>8</v>
      </c>
      <c r="L540" t="s">
        <v>101</v>
      </c>
      <c r="M540" t="s">
        <v>24</v>
      </c>
      <c r="N540" t="s">
        <v>25</v>
      </c>
      <c r="O540" t="s">
        <v>26</v>
      </c>
      <c r="P540" s="1">
        <v>38352</v>
      </c>
      <c r="Q540" t="s">
        <v>53</v>
      </c>
      <c r="R540" s="2">
        <v>1294.48</v>
      </c>
      <c r="S540">
        <v>10</v>
      </c>
      <c r="T540">
        <v>0</v>
      </c>
      <c r="U540" t="s">
        <v>28</v>
      </c>
    </row>
    <row r="541" spans="1:21" x14ac:dyDescent="0.25">
      <c r="A541">
        <v>694</v>
      </c>
      <c r="B541" t="s">
        <v>1423</v>
      </c>
      <c r="C541" s="1">
        <v>38352</v>
      </c>
      <c r="D541" t="s">
        <v>1424</v>
      </c>
      <c r="E541" t="s">
        <v>246</v>
      </c>
      <c r="F541" t="s">
        <v>247</v>
      </c>
      <c r="G541" t="s">
        <v>248</v>
      </c>
      <c r="H541" t="s">
        <v>674</v>
      </c>
      <c r="I541" t="s">
        <v>99</v>
      </c>
      <c r="J541" t="s">
        <v>100</v>
      </c>
      <c r="K541">
        <v>8</v>
      </c>
      <c r="L541" t="s">
        <v>101</v>
      </c>
      <c r="M541" t="s">
        <v>24</v>
      </c>
      <c r="N541" t="s">
        <v>25</v>
      </c>
      <c r="O541" t="s">
        <v>26</v>
      </c>
      <c r="P541" s="1">
        <v>38352</v>
      </c>
      <c r="Q541" t="s">
        <v>53</v>
      </c>
      <c r="R541">
        <v>862.99</v>
      </c>
      <c r="S541">
        <v>10</v>
      </c>
      <c r="T541">
        <v>0</v>
      </c>
      <c r="U541" t="s">
        <v>28</v>
      </c>
    </row>
    <row r="542" spans="1:21" x14ac:dyDescent="0.25">
      <c r="A542">
        <v>695</v>
      </c>
      <c r="B542" t="s">
        <v>1425</v>
      </c>
      <c r="C542" s="1">
        <v>38352</v>
      </c>
      <c r="D542" t="s">
        <v>410</v>
      </c>
      <c r="E542" t="s">
        <v>246</v>
      </c>
      <c r="F542" t="s">
        <v>247</v>
      </c>
      <c r="G542" t="s">
        <v>248</v>
      </c>
      <c r="H542" t="s">
        <v>1426</v>
      </c>
      <c r="I542" t="s">
        <v>99</v>
      </c>
      <c r="J542" t="s">
        <v>100</v>
      </c>
      <c r="K542">
        <v>8</v>
      </c>
      <c r="L542" t="s">
        <v>101</v>
      </c>
      <c r="M542" t="s">
        <v>24</v>
      </c>
      <c r="N542" t="s">
        <v>25</v>
      </c>
      <c r="O542" t="s">
        <v>26</v>
      </c>
      <c r="P542" s="1">
        <v>38352</v>
      </c>
      <c r="Q542" t="s">
        <v>53</v>
      </c>
      <c r="R542" s="2">
        <v>1070.6600000000001</v>
      </c>
      <c r="S542">
        <v>10</v>
      </c>
      <c r="T542">
        <v>0</v>
      </c>
      <c r="U542" t="s">
        <v>28</v>
      </c>
    </row>
    <row r="543" spans="1:21" x14ac:dyDescent="0.25">
      <c r="A543">
        <v>696</v>
      </c>
      <c r="B543" t="s">
        <v>1427</v>
      </c>
      <c r="C543" s="1">
        <v>38352</v>
      </c>
      <c r="D543" t="s">
        <v>1383</v>
      </c>
      <c r="E543" t="s">
        <v>265</v>
      </c>
      <c r="F543" t="s">
        <v>247</v>
      </c>
      <c r="G543" t="s">
        <v>248</v>
      </c>
      <c r="H543" t="s">
        <v>1428</v>
      </c>
      <c r="I543" t="s">
        <v>99</v>
      </c>
      <c r="J543" t="s">
        <v>100</v>
      </c>
      <c r="K543">
        <v>8</v>
      </c>
      <c r="L543" t="s">
        <v>101</v>
      </c>
      <c r="M543" t="s">
        <v>24</v>
      </c>
      <c r="N543" t="s">
        <v>25</v>
      </c>
      <c r="O543" t="s">
        <v>26</v>
      </c>
      <c r="P543" s="1">
        <v>38352</v>
      </c>
      <c r="Q543" t="s">
        <v>53</v>
      </c>
      <c r="R543">
        <v>212.75</v>
      </c>
      <c r="S543">
        <v>10</v>
      </c>
      <c r="T543">
        <v>0</v>
      </c>
      <c r="U543" t="s">
        <v>28</v>
      </c>
    </row>
    <row r="544" spans="1:21" x14ac:dyDescent="0.25">
      <c r="A544">
        <v>697</v>
      </c>
      <c r="B544" t="s">
        <v>1429</v>
      </c>
      <c r="C544" s="1">
        <v>38352</v>
      </c>
      <c r="D544" t="s">
        <v>1267</v>
      </c>
      <c r="E544" t="s">
        <v>246</v>
      </c>
      <c r="F544" t="s">
        <v>247</v>
      </c>
      <c r="G544" t="s">
        <v>248</v>
      </c>
      <c r="H544" t="s">
        <v>674</v>
      </c>
      <c r="I544" t="s">
        <v>99</v>
      </c>
      <c r="J544" t="s">
        <v>100</v>
      </c>
      <c r="K544">
        <v>8</v>
      </c>
      <c r="L544" t="s">
        <v>101</v>
      </c>
      <c r="M544" t="s">
        <v>24</v>
      </c>
      <c r="N544" t="s">
        <v>25</v>
      </c>
      <c r="O544" t="s">
        <v>26</v>
      </c>
      <c r="P544" s="1">
        <v>38352</v>
      </c>
      <c r="Q544" t="s">
        <v>53</v>
      </c>
      <c r="R544">
        <v>399.78</v>
      </c>
      <c r="S544">
        <v>10</v>
      </c>
      <c r="T544">
        <v>0</v>
      </c>
      <c r="U544" t="s">
        <v>28</v>
      </c>
    </row>
    <row r="545" spans="1:21" x14ac:dyDescent="0.25">
      <c r="A545">
        <v>698</v>
      </c>
      <c r="B545" t="s">
        <v>1430</v>
      </c>
      <c r="C545" s="1">
        <v>38352</v>
      </c>
      <c r="D545" t="s">
        <v>1336</v>
      </c>
      <c r="E545" t="s">
        <v>246</v>
      </c>
      <c r="F545" t="s">
        <v>247</v>
      </c>
      <c r="G545" t="s">
        <v>248</v>
      </c>
      <c r="H545" t="s">
        <v>1431</v>
      </c>
      <c r="I545" t="s">
        <v>99</v>
      </c>
      <c r="J545" t="s">
        <v>100</v>
      </c>
      <c r="K545">
        <v>8</v>
      </c>
      <c r="L545" t="s">
        <v>101</v>
      </c>
      <c r="M545" t="s">
        <v>24</v>
      </c>
      <c r="N545" t="s">
        <v>25</v>
      </c>
      <c r="O545" t="s">
        <v>26</v>
      </c>
      <c r="P545" s="1">
        <v>38352</v>
      </c>
      <c r="Q545" t="s">
        <v>53</v>
      </c>
      <c r="R545" s="2">
        <v>1285</v>
      </c>
      <c r="S545">
        <v>10</v>
      </c>
      <c r="T545">
        <v>0</v>
      </c>
      <c r="U545" t="s">
        <v>28</v>
      </c>
    </row>
    <row r="546" spans="1:21" x14ac:dyDescent="0.25">
      <c r="A546">
        <v>699</v>
      </c>
      <c r="B546" t="s">
        <v>1432</v>
      </c>
      <c r="C546" s="1">
        <v>38352</v>
      </c>
      <c r="D546" t="s">
        <v>1372</v>
      </c>
      <c r="E546" t="s">
        <v>246</v>
      </c>
      <c r="F546" t="s">
        <v>247</v>
      </c>
      <c r="G546" t="s">
        <v>248</v>
      </c>
      <c r="H546" t="s">
        <v>674</v>
      </c>
      <c r="I546" t="s">
        <v>99</v>
      </c>
      <c r="J546" t="s">
        <v>100</v>
      </c>
      <c r="K546">
        <v>8</v>
      </c>
      <c r="L546" t="s">
        <v>101</v>
      </c>
      <c r="M546" t="s">
        <v>24</v>
      </c>
      <c r="N546" t="s">
        <v>25</v>
      </c>
      <c r="O546" t="s">
        <v>26</v>
      </c>
      <c r="P546" s="1">
        <v>38352</v>
      </c>
      <c r="Q546" t="s">
        <v>53</v>
      </c>
      <c r="R546">
        <v>89.7</v>
      </c>
      <c r="S546">
        <v>10</v>
      </c>
      <c r="T546">
        <v>0</v>
      </c>
      <c r="U546" t="s">
        <v>28</v>
      </c>
    </row>
    <row r="547" spans="1:21" x14ac:dyDescent="0.25">
      <c r="A547">
        <v>700</v>
      </c>
      <c r="B547" t="s">
        <v>1433</v>
      </c>
      <c r="C547" s="1">
        <v>38352</v>
      </c>
      <c r="D547" t="s">
        <v>1434</v>
      </c>
      <c r="E547" t="s">
        <v>246</v>
      </c>
      <c r="F547" t="s">
        <v>247</v>
      </c>
      <c r="G547" t="s">
        <v>248</v>
      </c>
      <c r="H547" t="s">
        <v>674</v>
      </c>
      <c r="I547" t="s">
        <v>99</v>
      </c>
      <c r="J547" t="s">
        <v>100</v>
      </c>
      <c r="K547">
        <v>8</v>
      </c>
      <c r="L547" t="s">
        <v>101</v>
      </c>
      <c r="M547" t="s">
        <v>24</v>
      </c>
      <c r="N547" t="s">
        <v>25</v>
      </c>
      <c r="O547" t="s">
        <v>26</v>
      </c>
      <c r="P547" s="1">
        <v>38352</v>
      </c>
      <c r="Q547" t="s">
        <v>53</v>
      </c>
      <c r="R547" s="2">
        <v>30249.14</v>
      </c>
      <c r="S547">
        <v>10</v>
      </c>
      <c r="T547">
        <v>0</v>
      </c>
      <c r="U547" t="s">
        <v>28</v>
      </c>
    </row>
    <row r="548" spans="1:21" x14ac:dyDescent="0.25">
      <c r="A548">
        <v>701</v>
      </c>
      <c r="B548" t="s">
        <v>1435</v>
      </c>
      <c r="C548" s="1">
        <v>38352</v>
      </c>
      <c r="D548" t="s">
        <v>1436</v>
      </c>
      <c r="E548" t="s">
        <v>246</v>
      </c>
      <c r="F548" t="s">
        <v>247</v>
      </c>
      <c r="G548" t="s">
        <v>248</v>
      </c>
      <c r="H548" t="s">
        <v>674</v>
      </c>
      <c r="I548" t="s">
        <v>99</v>
      </c>
      <c r="J548" t="s">
        <v>100</v>
      </c>
      <c r="K548">
        <v>8</v>
      </c>
      <c r="L548" t="s">
        <v>101</v>
      </c>
      <c r="M548" t="s">
        <v>24</v>
      </c>
      <c r="N548" t="s">
        <v>25</v>
      </c>
      <c r="O548" t="s">
        <v>26</v>
      </c>
      <c r="P548" s="1">
        <v>38352</v>
      </c>
      <c r="Q548" t="s">
        <v>53</v>
      </c>
      <c r="R548">
        <v>270</v>
      </c>
      <c r="S548">
        <v>10</v>
      </c>
      <c r="T548">
        <v>0</v>
      </c>
      <c r="U548" t="s">
        <v>28</v>
      </c>
    </row>
    <row r="549" spans="1:21" x14ac:dyDescent="0.25">
      <c r="A549">
        <v>702</v>
      </c>
      <c r="B549" t="s">
        <v>1437</v>
      </c>
      <c r="C549" s="1">
        <v>38352</v>
      </c>
      <c r="D549" t="s">
        <v>1438</v>
      </c>
      <c r="E549" t="s">
        <v>246</v>
      </c>
      <c r="F549" t="s">
        <v>247</v>
      </c>
      <c r="G549" t="s">
        <v>248</v>
      </c>
      <c r="H549" t="s">
        <v>674</v>
      </c>
      <c r="I549" t="s">
        <v>99</v>
      </c>
      <c r="J549" t="s">
        <v>100</v>
      </c>
      <c r="K549">
        <v>8</v>
      </c>
      <c r="L549" t="s">
        <v>101</v>
      </c>
      <c r="M549" t="s">
        <v>24</v>
      </c>
      <c r="N549" t="s">
        <v>25</v>
      </c>
      <c r="O549" t="s">
        <v>26</v>
      </c>
      <c r="P549" s="1">
        <v>38352</v>
      </c>
      <c r="Q549" t="s">
        <v>53</v>
      </c>
      <c r="R549">
        <v>70</v>
      </c>
      <c r="S549">
        <v>10</v>
      </c>
      <c r="T549">
        <v>0</v>
      </c>
      <c r="U549" t="s">
        <v>28</v>
      </c>
    </row>
    <row r="550" spans="1:21" x14ac:dyDescent="0.25">
      <c r="A550">
        <v>703</v>
      </c>
      <c r="B550" t="s">
        <v>1439</v>
      </c>
      <c r="C550" s="1">
        <v>38411</v>
      </c>
      <c r="D550" t="s">
        <v>1440</v>
      </c>
      <c r="E550" t="s">
        <v>246</v>
      </c>
      <c r="F550" t="s">
        <v>247</v>
      </c>
      <c r="G550" t="s">
        <v>248</v>
      </c>
      <c r="H550" t="s">
        <v>1441</v>
      </c>
      <c r="I550" t="s">
        <v>99</v>
      </c>
      <c r="J550" t="s">
        <v>100</v>
      </c>
      <c r="K550">
        <v>8</v>
      </c>
      <c r="L550" t="s">
        <v>101</v>
      </c>
      <c r="M550" t="s">
        <v>24</v>
      </c>
      <c r="N550" t="s">
        <v>25</v>
      </c>
      <c r="O550" t="s">
        <v>26</v>
      </c>
      <c r="P550" s="1">
        <v>38411</v>
      </c>
      <c r="Q550" t="s">
        <v>53</v>
      </c>
      <c r="R550" s="2">
        <v>14904</v>
      </c>
      <c r="S550">
        <v>10</v>
      </c>
      <c r="T550">
        <v>0</v>
      </c>
      <c r="U550" t="s">
        <v>28</v>
      </c>
    </row>
    <row r="551" spans="1:21" x14ac:dyDescent="0.25">
      <c r="A551">
        <v>704</v>
      </c>
      <c r="B551" t="s">
        <v>1442</v>
      </c>
      <c r="C551" s="1">
        <v>38411</v>
      </c>
      <c r="D551" t="s">
        <v>1443</v>
      </c>
      <c r="E551" t="s">
        <v>246</v>
      </c>
      <c r="F551" t="s">
        <v>247</v>
      </c>
      <c r="G551" t="s">
        <v>248</v>
      </c>
      <c r="H551" t="s">
        <v>1444</v>
      </c>
      <c r="I551" t="s">
        <v>99</v>
      </c>
      <c r="J551" t="s">
        <v>100</v>
      </c>
      <c r="K551">
        <v>8</v>
      </c>
      <c r="L551" t="s">
        <v>101</v>
      </c>
      <c r="M551" t="s">
        <v>24</v>
      </c>
      <c r="N551" t="s">
        <v>25</v>
      </c>
      <c r="O551" t="s">
        <v>26</v>
      </c>
      <c r="P551" s="1">
        <v>38411</v>
      </c>
      <c r="Q551" t="s">
        <v>53</v>
      </c>
      <c r="R551" s="2">
        <v>2691</v>
      </c>
      <c r="S551">
        <v>10</v>
      </c>
      <c r="T551">
        <v>0</v>
      </c>
      <c r="U551" t="s">
        <v>28</v>
      </c>
    </row>
    <row r="552" spans="1:21" x14ac:dyDescent="0.25">
      <c r="A552">
        <v>705</v>
      </c>
      <c r="B552" t="s">
        <v>1445</v>
      </c>
      <c r="C552" s="1">
        <v>38411</v>
      </c>
      <c r="D552" t="s">
        <v>1443</v>
      </c>
      <c r="E552" t="s">
        <v>246</v>
      </c>
      <c r="F552" t="s">
        <v>247</v>
      </c>
      <c r="G552" t="s">
        <v>248</v>
      </c>
      <c r="H552" t="s">
        <v>1446</v>
      </c>
      <c r="I552" t="s">
        <v>99</v>
      </c>
      <c r="J552" t="s">
        <v>100</v>
      </c>
      <c r="K552">
        <v>8</v>
      </c>
      <c r="L552" t="s">
        <v>101</v>
      </c>
      <c r="M552" t="s">
        <v>24</v>
      </c>
      <c r="N552" t="s">
        <v>25</v>
      </c>
      <c r="O552" t="s">
        <v>26</v>
      </c>
      <c r="P552" s="1">
        <v>38411</v>
      </c>
      <c r="Q552" t="s">
        <v>53</v>
      </c>
      <c r="R552" s="2">
        <v>2691</v>
      </c>
      <c r="S552">
        <v>10</v>
      </c>
      <c r="T552">
        <v>0</v>
      </c>
      <c r="U552" t="s">
        <v>28</v>
      </c>
    </row>
    <row r="553" spans="1:21" x14ac:dyDescent="0.25">
      <c r="A553">
        <v>706</v>
      </c>
      <c r="B553" t="s">
        <v>1447</v>
      </c>
      <c r="C553" s="1">
        <v>38411</v>
      </c>
      <c r="D553" t="s">
        <v>1440</v>
      </c>
      <c r="E553" t="s">
        <v>246</v>
      </c>
      <c r="F553" t="s">
        <v>247</v>
      </c>
      <c r="G553" t="s">
        <v>248</v>
      </c>
      <c r="H553" t="s">
        <v>1448</v>
      </c>
      <c r="I553" t="s">
        <v>99</v>
      </c>
      <c r="J553" t="s">
        <v>100</v>
      </c>
      <c r="K553">
        <v>8</v>
      </c>
      <c r="L553" t="s">
        <v>101</v>
      </c>
      <c r="M553" t="s">
        <v>24</v>
      </c>
      <c r="N553" t="s">
        <v>25</v>
      </c>
      <c r="O553" t="s">
        <v>26</v>
      </c>
      <c r="P553" s="1">
        <v>38411</v>
      </c>
      <c r="Q553" t="s">
        <v>53</v>
      </c>
      <c r="R553" s="2">
        <v>14904</v>
      </c>
      <c r="S553">
        <v>10</v>
      </c>
      <c r="T553">
        <v>0</v>
      </c>
      <c r="U553" t="s">
        <v>28</v>
      </c>
    </row>
    <row r="554" spans="1:21" x14ac:dyDescent="0.25">
      <c r="A554">
        <v>707</v>
      </c>
      <c r="B554" t="s">
        <v>1449</v>
      </c>
      <c r="C554" s="1">
        <v>38595</v>
      </c>
      <c r="D554" t="s">
        <v>1450</v>
      </c>
      <c r="E554" t="s">
        <v>246</v>
      </c>
      <c r="F554" t="s">
        <v>247</v>
      </c>
      <c r="G554" t="s">
        <v>248</v>
      </c>
      <c r="H554" t="s">
        <v>1451</v>
      </c>
      <c r="I554" t="s">
        <v>99</v>
      </c>
      <c r="J554" t="s">
        <v>100</v>
      </c>
      <c r="K554">
        <v>8</v>
      </c>
      <c r="L554" t="s">
        <v>101</v>
      </c>
      <c r="M554" t="s">
        <v>24</v>
      </c>
      <c r="N554" t="s">
        <v>25</v>
      </c>
      <c r="O554" t="s">
        <v>26</v>
      </c>
      <c r="P554" s="1">
        <v>38595</v>
      </c>
      <c r="Q554" t="s">
        <v>53</v>
      </c>
      <c r="R554">
        <v>298</v>
      </c>
      <c r="S554">
        <v>10</v>
      </c>
      <c r="T554">
        <v>0</v>
      </c>
      <c r="U554" t="s">
        <v>28</v>
      </c>
    </row>
    <row r="555" spans="1:21" x14ac:dyDescent="0.25">
      <c r="A555">
        <v>708</v>
      </c>
      <c r="B555" t="s">
        <v>1452</v>
      </c>
      <c r="C555" s="1">
        <v>38595</v>
      </c>
      <c r="D555" t="s">
        <v>1450</v>
      </c>
      <c r="E555" t="s">
        <v>246</v>
      </c>
      <c r="F555" t="s">
        <v>247</v>
      </c>
      <c r="G555" t="s">
        <v>248</v>
      </c>
      <c r="H555" t="s">
        <v>1451</v>
      </c>
      <c r="I555" t="s">
        <v>99</v>
      </c>
      <c r="J555" t="s">
        <v>100</v>
      </c>
      <c r="K555">
        <v>8</v>
      </c>
      <c r="L555" t="s">
        <v>101</v>
      </c>
      <c r="M555" t="s">
        <v>24</v>
      </c>
      <c r="N555" t="s">
        <v>25</v>
      </c>
      <c r="O555" t="s">
        <v>26</v>
      </c>
      <c r="P555" s="1">
        <v>38595</v>
      </c>
      <c r="Q555" t="s">
        <v>53</v>
      </c>
      <c r="R555">
        <v>298</v>
      </c>
      <c r="S555">
        <v>10</v>
      </c>
      <c r="T555">
        <v>0</v>
      </c>
      <c r="U555" t="s">
        <v>28</v>
      </c>
    </row>
    <row r="556" spans="1:21" x14ac:dyDescent="0.25">
      <c r="A556">
        <v>709</v>
      </c>
      <c r="B556" t="s">
        <v>1453</v>
      </c>
      <c r="C556" s="1">
        <v>38595</v>
      </c>
      <c r="D556" t="s">
        <v>1450</v>
      </c>
      <c r="E556" t="s">
        <v>246</v>
      </c>
      <c r="F556" t="s">
        <v>247</v>
      </c>
      <c r="G556" t="s">
        <v>248</v>
      </c>
      <c r="H556" t="s">
        <v>1451</v>
      </c>
      <c r="I556" t="s">
        <v>99</v>
      </c>
      <c r="J556" t="s">
        <v>100</v>
      </c>
      <c r="K556">
        <v>8</v>
      </c>
      <c r="L556" t="s">
        <v>101</v>
      </c>
      <c r="M556" t="s">
        <v>24</v>
      </c>
      <c r="N556" t="s">
        <v>25</v>
      </c>
      <c r="O556" t="s">
        <v>26</v>
      </c>
      <c r="P556" s="1">
        <v>38595</v>
      </c>
      <c r="Q556" t="s">
        <v>53</v>
      </c>
      <c r="R556">
        <v>298</v>
      </c>
      <c r="S556">
        <v>10</v>
      </c>
      <c r="T556">
        <v>0</v>
      </c>
      <c r="U556" t="s">
        <v>28</v>
      </c>
    </row>
    <row r="557" spans="1:21" x14ac:dyDescent="0.25">
      <c r="A557">
        <v>710</v>
      </c>
      <c r="B557" t="s">
        <v>1454</v>
      </c>
      <c r="C557" s="1">
        <v>38595</v>
      </c>
      <c r="D557" t="s">
        <v>1455</v>
      </c>
      <c r="E557" t="s">
        <v>1301</v>
      </c>
      <c r="F557" t="s">
        <v>247</v>
      </c>
      <c r="G557" t="s">
        <v>248</v>
      </c>
      <c r="H557" t="s">
        <v>1456</v>
      </c>
      <c r="I557" t="s">
        <v>99</v>
      </c>
      <c r="J557" t="s">
        <v>100</v>
      </c>
      <c r="K557">
        <v>8</v>
      </c>
      <c r="L557" t="s">
        <v>101</v>
      </c>
      <c r="M557" t="s">
        <v>24</v>
      </c>
      <c r="N557" t="s">
        <v>25</v>
      </c>
      <c r="O557" t="s">
        <v>26</v>
      </c>
      <c r="P557" s="1">
        <v>38595</v>
      </c>
      <c r="Q557" t="s">
        <v>53</v>
      </c>
      <c r="R557" s="2">
        <v>6396.53</v>
      </c>
      <c r="S557">
        <v>10</v>
      </c>
      <c r="T557">
        <v>0</v>
      </c>
      <c r="U557" t="s">
        <v>28</v>
      </c>
    </row>
    <row r="558" spans="1:21" x14ac:dyDescent="0.25">
      <c r="A558">
        <v>711</v>
      </c>
      <c r="B558" t="s">
        <v>1457</v>
      </c>
      <c r="C558" s="1">
        <v>38595</v>
      </c>
      <c r="D558" t="s">
        <v>1458</v>
      </c>
      <c r="E558" t="s">
        <v>333</v>
      </c>
      <c r="F558" t="s">
        <v>247</v>
      </c>
      <c r="G558" t="s">
        <v>248</v>
      </c>
      <c r="H558" t="s">
        <v>1459</v>
      </c>
      <c r="I558" t="s">
        <v>99</v>
      </c>
      <c r="J558" t="s">
        <v>100</v>
      </c>
      <c r="K558">
        <v>8</v>
      </c>
      <c r="L558" t="s">
        <v>101</v>
      </c>
      <c r="M558" t="s">
        <v>24</v>
      </c>
      <c r="N558" t="s">
        <v>25</v>
      </c>
      <c r="O558" t="s">
        <v>26</v>
      </c>
      <c r="P558" s="1">
        <v>38595</v>
      </c>
      <c r="Q558" t="s">
        <v>53</v>
      </c>
      <c r="R558" s="2">
        <v>6995.45</v>
      </c>
      <c r="S558">
        <v>10</v>
      </c>
      <c r="T558">
        <v>0</v>
      </c>
      <c r="U558" t="s">
        <v>28</v>
      </c>
    </row>
    <row r="559" spans="1:21" x14ac:dyDescent="0.25">
      <c r="A559">
        <v>712</v>
      </c>
      <c r="B559" t="s">
        <v>1460</v>
      </c>
      <c r="C559" s="1">
        <v>38595</v>
      </c>
      <c r="D559" t="s">
        <v>1461</v>
      </c>
      <c r="E559" t="s">
        <v>246</v>
      </c>
      <c r="F559" t="s">
        <v>247</v>
      </c>
      <c r="G559" t="s">
        <v>248</v>
      </c>
      <c r="H559" t="s">
        <v>1462</v>
      </c>
      <c r="I559" t="s">
        <v>99</v>
      </c>
      <c r="J559" t="s">
        <v>100</v>
      </c>
      <c r="K559">
        <v>8</v>
      </c>
      <c r="L559" t="s">
        <v>101</v>
      </c>
      <c r="M559" t="s">
        <v>24</v>
      </c>
      <c r="N559" t="s">
        <v>25</v>
      </c>
      <c r="O559" t="s">
        <v>26</v>
      </c>
      <c r="P559" s="1">
        <v>38595</v>
      </c>
      <c r="Q559" t="s">
        <v>53</v>
      </c>
      <c r="R559" s="2">
        <v>2070</v>
      </c>
      <c r="S559">
        <v>10</v>
      </c>
      <c r="T559">
        <v>0</v>
      </c>
      <c r="U559" t="s">
        <v>28</v>
      </c>
    </row>
    <row r="560" spans="1:21" x14ac:dyDescent="0.25">
      <c r="A560">
        <v>713</v>
      </c>
      <c r="B560" t="s">
        <v>1463</v>
      </c>
      <c r="C560" s="1">
        <v>38595</v>
      </c>
      <c r="D560" t="s">
        <v>1461</v>
      </c>
      <c r="E560" t="s">
        <v>246</v>
      </c>
      <c r="F560" t="s">
        <v>247</v>
      </c>
      <c r="G560" t="s">
        <v>248</v>
      </c>
      <c r="H560" t="s">
        <v>1464</v>
      </c>
      <c r="I560" t="s">
        <v>99</v>
      </c>
      <c r="J560" t="s">
        <v>100</v>
      </c>
      <c r="K560">
        <v>8</v>
      </c>
      <c r="L560" t="s">
        <v>101</v>
      </c>
      <c r="M560" t="s">
        <v>24</v>
      </c>
      <c r="N560" t="s">
        <v>25</v>
      </c>
      <c r="O560" t="s">
        <v>26</v>
      </c>
      <c r="P560" s="1">
        <v>38595</v>
      </c>
      <c r="Q560" t="s">
        <v>53</v>
      </c>
      <c r="R560" s="2">
        <v>2070</v>
      </c>
      <c r="S560">
        <v>10</v>
      </c>
      <c r="T560">
        <v>0</v>
      </c>
      <c r="U560" t="s">
        <v>28</v>
      </c>
    </row>
    <row r="561" spans="1:21" x14ac:dyDescent="0.25">
      <c r="A561">
        <v>714</v>
      </c>
      <c r="B561" t="s">
        <v>1465</v>
      </c>
      <c r="C561" s="1">
        <v>38595</v>
      </c>
      <c r="D561" t="s">
        <v>1466</v>
      </c>
      <c r="E561" t="s">
        <v>246</v>
      </c>
      <c r="F561" t="s">
        <v>247</v>
      </c>
      <c r="G561" t="s">
        <v>248</v>
      </c>
      <c r="H561" t="s">
        <v>1467</v>
      </c>
      <c r="I561" t="s">
        <v>99</v>
      </c>
      <c r="J561" t="s">
        <v>100</v>
      </c>
      <c r="K561">
        <v>8</v>
      </c>
      <c r="L561" t="s">
        <v>101</v>
      </c>
      <c r="M561" t="s">
        <v>24</v>
      </c>
      <c r="N561" t="s">
        <v>25</v>
      </c>
      <c r="O561" t="s">
        <v>26</v>
      </c>
      <c r="P561" s="1">
        <v>38595</v>
      </c>
      <c r="Q561" t="s">
        <v>53</v>
      </c>
      <c r="R561" s="2">
        <v>2890</v>
      </c>
      <c r="S561">
        <v>10</v>
      </c>
      <c r="T561">
        <v>0</v>
      </c>
      <c r="U561" t="s">
        <v>28</v>
      </c>
    </row>
    <row r="562" spans="1:21" x14ac:dyDescent="0.25">
      <c r="A562">
        <v>715</v>
      </c>
      <c r="B562" t="s">
        <v>1468</v>
      </c>
      <c r="C562" s="1">
        <v>38595</v>
      </c>
      <c r="D562" t="s">
        <v>1466</v>
      </c>
      <c r="E562" t="s">
        <v>246</v>
      </c>
      <c r="F562" t="s">
        <v>247</v>
      </c>
      <c r="G562" t="s">
        <v>248</v>
      </c>
      <c r="H562" t="s">
        <v>1469</v>
      </c>
      <c r="I562" t="s">
        <v>99</v>
      </c>
      <c r="J562" t="s">
        <v>100</v>
      </c>
      <c r="K562">
        <v>8</v>
      </c>
      <c r="L562" t="s">
        <v>101</v>
      </c>
      <c r="M562" t="s">
        <v>24</v>
      </c>
      <c r="N562" t="s">
        <v>25</v>
      </c>
      <c r="O562" t="s">
        <v>26</v>
      </c>
      <c r="P562" s="1">
        <v>38595</v>
      </c>
      <c r="Q562" t="s">
        <v>53</v>
      </c>
      <c r="R562" s="2">
        <v>2890</v>
      </c>
      <c r="S562">
        <v>10</v>
      </c>
      <c r="T562">
        <v>0</v>
      </c>
      <c r="U562" t="s">
        <v>28</v>
      </c>
    </row>
    <row r="563" spans="1:21" x14ac:dyDescent="0.25">
      <c r="A563">
        <v>716</v>
      </c>
      <c r="B563" t="s">
        <v>1470</v>
      </c>
      <c r="C563" s="1">
        <v>38625</v>
      </c>
      <c r="D563" t="s">
        <v>1471</v>
      </c>
      <c r="E563" t="s">
        <v>246</v>
      </c>
      <c r="F563" t="s">
        <v>247</v>
      </c>
      <c r="G563" t="s">
        <v>248</v>
      </c>
      <c r="H563" t="s">
        <v>674</v>
      </c>
      <c r="I563" t="s">
        <v>99</v>
      </c>
      <c r="J563" t="s">
        <v>100</v>
      </c>
      <c r="K563">
        <v>8</v>
      </c>
      <c r="L563" t="s">
        <v>101</v>
      </c>
      <c r="M563" t="s">
        <v>24</v>
      </c>
      <c r="N563" t="s">
        <v>25</v>
      </c>
      <c r="O563" t="s">
        <v>26</v>
      </c>
      <c r="P563" s="1">
        <v>38625</v>
      </c>
      <c r="Q563" t="s">
        <v>53</v>
      </c>
      <c r="R563" s="2">
        <v>4508</v>
      </c>
      <c r="S563">
        <v>10</v>
      </c>
      <c r="T563">
        <v>0</v>
      </c>
      <c r="U563" t="s">
        <v>28</v>
      </c>
    </row>
    <row r="564" spans="1:21" x14ac:dyDescent="0.25">
      <c r="A564">
        <v>717</v>
      </c>
      <c r="B564" t="s">
        <v>1472</v>
      </c>
      <c r="C564" s="1">
        <v>38625</v>
      </c>
      <c r="D564" t="s">
        <v>1473</v>
      </c>
      <c r="E564" t="s">
        <v>246</v>
      </c>
      <c r="F564" t="s">
        <v>247</v>
      </c>
      <c r="G564" t="s">
        <v>248</v>
      </c>
      <c r="H564" t="s">
        <v>674</v>
      </c>
      <c r="I564" t="s">
        <v>99</v>
      </c>
      <c r="J564" t="s">
        <v>100</v>
      </c>
      <c r="K564">
        <v>8</v>
      </c>
      <c r="L564" t="s">
        <v>101</v>
      </c>
      <c r="M564" t="s">
        <v>24</v>
      </c>
      <c r="N564" t="s">
        <v>25</v>
      </c>
      <c r="O564" t="s">
        <v>26</v>
      </c>
      <c r="P564" s="1">
        <v>38625</v>
      </c>
      <c r="Q564" t="s">
        <v>53</v>
      </c>
      <c r="R564" s="2">
        <v>3852.5</v>
      </c>
      <c r="S564">
        <v>10</v>
      </c>
      <c r="T564">
        <v>0</v>
      </c>
      <c r="U564" t="s">
        <v>28</v>
      </c>
    </row>
    <row r="565" spans="1:21" x14ac:dyDescent="0.25">
      <c r="A565">
        <v>718</v>
      </c>
      <c r="B565" t="s">
        <v>1474</v>
      </c>
      <c r="C565" s="1">
        <v>38625</v>
      </c>
      <c r="D565" t="s">
        <v>1475</v>
      </c>
      <c r="E565" t="s">
        <v>246</v>
      </c>
      <c r="F565" t="s">
        <v>247</v>
      </c>
      <c r="G565" t="s">
        <v>248</v>
      </c>
      <c r="H565" t="s">
        <v>674</v>
      </c>
      <c r="I565" t="s">
        <v>99</v>
      </c>
      <c r="J565" t="s">
        <v>100</v>
      </c>
      <c r="K565">
        <v>8</v>
      </c>
      <c r="L565" t="s">
        <v>101</v>
      </c>
      <c r="M565" t="s">
        <v>24</v>
      </c>
      <c r="N565" t="s">
        <v>25</v>
      </c>
      <c r="O565" t="s">
        <v>26</v>
      </c>
      <c r="P565" s="1">
        <v>38625</v>
      </c>
      <c r="Q565" t="s">
        <v>53</v>
      </c>
      <c r="R565" s="2">
        <v>2725.5</v>
      </c>
      <c r="S565">
        <v>10</v>
      </c>
      <c r="T565">
        <v>0</v>
      </c>
      <c r="U565" t="s">
        <v>28</v>
      </c>
    </row>
    <row r="566" spans="1:21" x14ac:dyDescent="0.25">
      <c r="A566">
        <v>719</v>
      </c>
      <c r="B566" t="s">
        <v>1476</v>
      </c>
      <c r="C566" s="1">
        <v>38656</v>
      </c>
      <c r="D566" t="s">
        <v>1477</v>
      </c>
      <c r="E566" t="s">
        <v>246</v>
      </c>
      <c r="F566" t="s">
        <v>247</v>
      </c>
      <c r="G566" t="s">
        <v>248</v>
      </c>
      <c r="H566" t="s">
        <v>1478</v>
      </c>
      <c r="I566" t="s">
        <v>99</v>
      </c>
      <c r="J566" t="s">
        <v>100</v>
      </c>
      <c r="K566">
        <v>8</v>
      </c>
      <c r="L566" t="s">
        <v>101</v>
      </c>
      <c r="M566" t="s">
        <v>24</v>
      </c>
      <c r="N566" t="s">
        <v>25</v>
      </c>
      <c r="O566" t="s">
        <v>26</v>
      </c>
      <c r="P566" s="1">
        <v>38656</v>
      </c>
      <c r="Q566" t="s">
        <v>53</v>
      </c>
      <c r="R566" s="2">
        <v>5060</v>
      </c>
      <c r="S566">
        <v>10</v>
      </c>
      <c r="T566">
        <v>0</v>
      </c>
      <c r="U566" t="s">
        <v>28</v>
      </c>
    </row>
    <row r="567" spans="1:21" x14ac:dyDescent="0.25">
      <c r="A567">
        <v>720</v>
      </c>
      <c r="B567" t="s">
        <v>1479</v>
      </c>
      <c r="C567" s="1">
        <v>38717</v>
      </c>
      <c r="D567" t="s">
        <v>1480</v>
      </c>
      <c r="E567" t="s">
        <v>246</v>
      </c>
      <c r="F567" t="s">
        <v>247</v>
      </c>
      <c r="G567" t="s">
        <v>248</v>
      </c>
      <c r="H567" t="s">
        <v>1481</v>
      </c>
      <c r="I567" t="s">
        <v>99</v>
      </c>
      <c r="J567" t="s">
        <v>100</v>
      </c>
      <c r="K567">
        <v>8</v>
      </c>
      <c r="L567" t="s">
        <v>101</v>
      </c>
      <c r="M567" t="s">
        <v>24</v>
      </c>
      <c r="N567" t="s">
        <v>25</v>
      </c>
      <c r="O567" t="s">
        <v>26</v>
      </c>
      <c r="P567" s="1">
        <v>38717</v>
      </c>
      <c r="Q567" t="s">
        <v>53</v>
      </c>
      <c r="R567" s="2">
        <v>2598</v>
      </c>
      <c r="S567">
        <v>10</v>
      </c>
      <c r="T567">
        <v>0</v>
      </c>
      <c r="U567" t="s">
        <v>28</v>
      </c>
    </row>
    <row r="568" spans="1:21" x14ac:dyDescent="0.25">
      <c r="A568">
        <v>721</v>
      </c>
      <c r="B568" t="s">
        <v>1482</v>
      </c>
      <c r="C568" s="1">
        <v>38717</v>
      </c>
      <c r="D568" t="s">
        <v>1483</v>
      </c>
      <c r="E568" t="s">
        <v>246</v>
      </c>
      <c r="F568" t="s">
        <v>247</v>
      </c>
      <c r="G568" t="s">
        <v>248</v>
      </c>
      <c r="H568" t="s">
        <v>1484</v>
      </c>
      <c r="I568" t="s">
        <v>99</v>
      </c>
      <c r="J568" t="s">
        <v>100</v>
      </c>
      <c r="K568">
        <v>8</v>
      </c>
      <c r="L568" t="s">
        <v>101</v>
      </c>
      <c r="M568" t="s">
        <v>24</v>
      </c>
      <c r="N568" t="s">
        <v>25</v>
      </c>
      <c r="O568" t="s">
        <v>26</v>
      </c>
      <c r="P568" s="1">
        <v>38717</v>
      </c>
      <c r="Q568" t="s">
        <v>53</v>
      </c>
      <c r="R568" s="2">
        <v>1300.01</v>
      </c>
      <c r="S568">
        <v>10</v>
      </c>
      <c r="T568">
        <v>0</v>
      </c>
      <c r="U568" t="s">
        <v>28</v>
      </c>
    </row>
    <row r="569" spans="1:21" x14ac:dyDescent="0.25">
      <c r="A569">
        <v>722</v>
      </c>
      <c r="B569" t="s">
        <v>1485</v>
      </c>
      <c r="C569" s="1">
        <v>38717</v>
      </c>
      <c r="D569" t="s">
        <v>1486</v>
      </c>
      <c r="E569" t="s">
        <v>246</v>
      </c>
      <c r="F569" t="s">
        <v>247</v>
      </c>
      <c r="G569" t="s">
        <v>248</v>
      </c>
      <c r="H569" t="s">
        <v>1487</v>
      </c>
      <c r="I569" t="s">
        <v>99</v>
      </c>
      <c r="J569" t="s">
        <v>100</v>
      </c>
      <c r="K569">
        <v>8</v>
      </c>
      <c r="L569" t="s">
        <v>101</v>
      </c>
      <c r="M569" t="s">
        <v>24</v>
      </c>
      <c r="N569" t="s">
        <v>25</v>
      </c>
      <c r="O569" t="s">
        <v>26</v>
      </c>
      <c r="P569" s="1">
        <v>38717</v>
      </c>
      <c r="Q569" t="s">
        <v>53</v>
      </c>
      <c r="R569" s="2">
        <v>4740</v>
      </c>
      <c r="S569">
        <v>10</v>
      </c>
      <c r="T569">
        <v>0</v>
      </c>
      <c r="U569" t="s">
        <v>28</v>
      </c>
    </row>
    <row r="570" spans="1:21" x14ac:dyDescent="0.25">
      <c r="A570">
        <v>723</v>
      </c>
      <c r="B570" t="s">
        <v>1488</v>
      </c>
      <c r="C570" s="1">
        <v>39082</v>
      </c>
      <c r="D570" t="s">
        <v>1489</v>
      </c>
      <c r="E570" t="s">
        <v>246</v>
      </c>
      <c r="F570" t="s">
        <v>247</v>
      </c>
      <c r="G570" t="s">
        <v>248</v>
      </c>
      <c r="H570" t="s">
        <v>1490</v>
      </c>
      <c r="I570" t="s">
        <v>99</v>
      </c>
      <c r="J570" t="s">
        <v>100</v>
      </c>
      <c r="K570">
        <v>8</v>
      </c>
      <c r="L570" t="s">
        <v>101</v>
      </c>
      <c r="M570" t="s">
        <v>24</v>
      </c>
      <c r="N570" t="s">
        <v>25</v>
      </c>
      <c r="O570" t="s">
        <v>26</v>
      </c>
      <c r="P570" s="1">
        <v>39082</v>
      </c>
      <c r="Q570" t="s">
        <v>53</v>
      </c>
      <c r="R570" s="2">
        <v>3108.11</v>
      </c>
      <c r="S570">
        <v>10</v>
      </c>
      <c r="T570">
        <v>0</v>
      </c>
      <c r="U570" t="s">
        <v>28</v>
      </c>
    </row>
    <row r="571" spans="1:21" x14ac:dyDescent="0.25">
      <c r="A571">
        <v>724</v>
      </c>
      <c r="B571" t="s">
        <v>1491</v>
      </c>
      <c r="C571" s="1">
        <v>39082</v>
      </c>
      <c r="D571" t="s">
        <v>1492</v>
      </c>
      <c r="E571" t="s">
        <v>246</v>
      </c>
      <c r="F571" t="s">
        <v>247</v>
      </c>
      <c r="G571" t="s">
        <v>248</v>
      </c>
      <c r="H571" t="s">
        <v>1493</v>
      </c>
      <c r="I571" t="s">
        <v>99</v>
      </c>
      <c r="J571" t="s">
        <v>100</v>
      </c>
      <c r="K571">
        <v>8</v>
      </c>
      <c r="L571" t="s">
        <v>101</v>
      </c>
      <c r="M571" t="s">
        <v>24</v>
      </c>
      <c r="N571" t="s">
        <v>25</v>
      </c>
      <c r="O571" t="s">
        <v>26</v>
      </c>
      <c r="P571" s="1">
        <v>39082</v>
      </c>
      <c r="Q571" t="s">
        <v>53</v>
      </c>
      <c r="R571" s="2">
        <v>11155</v>
      </c>
      <c r="S571">
        <v>10</v>
      </c>
      <c r="T571">
        <v>0</v>
      </c>
      <c r="U571" t="s">
        <v>28</v>
      </c>
    </row>
    <row r="572" spans="1:21" x14ac:dyDescent="0.25">
      <c r="A572">
        <v>725</v>
      </c>
      <c r="B572" t="s">
        <v>1494</v>
      </c>
      <c r="C572" s="1">
        <v>39082</v>
      </c>
      <c r="D572" t="s">
        <v>1495</v>
      </c>
      <c r="E572" t="s">
        <v>246</v>
      </c>
      <c r="F572" t="s">
        <v>247</v>
      </c>
      <c r="G572" t="s">
        <v>248</v>
      </c>
      <c r="H572" t="s">
        <v>1496</v>
      </c>
      <c r="I572" t="s">
        <v>99</v>
      </c>
      <c r="J572" t="s">
        <v>100</v>
      </c>
      <c r="K572">
        <v>8</v>
      </c>
      <c r="L572" t="s">
        <v>101</v>
      </c>
      <c r="M572" t="s">
        <v>24</v>
      </c>
      <c r="N572" t="s">
        <v>25</v>
      </c>
      <c r="O572" t="s">
        <v>26</v>
      </c>
      <c r="P572" s="1">
        <v>39082</v>
      </c>
      <c r="Q572" t="s">
        <v>53</v>
      </c>
      <c r="R572" s="2">
        <v>1990</v>
      </c>
      <c r="S572">
        <v>10</v>
      </c>
      <c r="T572">
        <v>0</v>
      </c>
      <c r="U572" t="s">
        <v>28</v>
      </c>
    </row>
    <row r="573" spans="1:21" x14ac:dyDescent="0.25">
      <c r="A573">
        <v>726</v>
      </c>
      <c r="B573" t="s">
        <v>1497</v>
      </c>
      <c r="C573" s="1">
        <v>39082</v>
      </c>
      <c r="D573" t="s">
        <v>1498</v>
      </c>
      <c r="E573" t="s">
        <v>246</v>
      </c>
      <c r="F573" t="s">
        <v>247</v>
      </c>
      <c r="G573" t="s">
        <v>248</v>
      </c>
      <c r="H573" t="s">
        <v>1499</v>
      </c>
      <c r="I573" t="s">
        <v>99</v>
      </c>
      <c r="J573" t="s">
        <v>100</v>
      </c>
      <c r="K573">
        <v>8</v>
      </c>
      <c r="L573" t="s">
        <v>101</v>
      </c>
      <c r="M573" t="s">
        <v>24</v>
      </c>
      <c r="N573" t="s">
        <v>25</v>
      </c>
      <c r="O573" t="s">
        <v>26</v>
      </c>
      <c r="P573" s="1">
        <v>39082</v>
      </c>
      <c r="Q573" t="s">
        <v>53</v>
      </c>
      <c r="R573" s="2">
        <v>2249.9699999999998</v>
      </c>
      <c r="S573">
        <v>10</v>
      </c>
      <c r="T573">
        <v>0</v>
      </c>
      <c r="U573" t="s">
        <v>28</v>
      </c>
    </row>
    <row r="574" spans="1:21" x14ac:dyDescent="0.25">
      <c r="A574">
        <v>727</v>
      </c>
      <c r="B574" t="s">
        <v>1500</v>
      </c>
      <c r="C574" s="1">
        <v>39082</v>
      </c>
      <c r="D574" t="s">
        <v>1501</v>
      </c>
      <c r="E574" t="s">
        <v>246</v>
      </c>
      <c r="F574" t="s">
        <v>247</v>
      </c>
      <c r="G574" t="s">
        <v>248</v>
      </c>
      <c r="H574" t="s">
        <v>1502</v>
      </c>
      <c r="I574" t="s">
        <v>99</v>
      </c>
      <c r="J574" t="s">
        <v>100</v>
      </c>
      <c r="K574">
        <v>8</v>
      </c>
      <c r="L574" t="s">
        <v>101</v>
      </c>
      <c r="M574" t="s">
        <v>24</v>
      </c>
      <c r="N574" t="s">
        <v>25</v>
      </c>
      <c r="O574" t="s">
        <v>26</v>
      </c>
      <c r="P574" s="1">
        <v>39082</v>
      </c>
      <c r="Q574" t="s">
        <v>53</v>
      </c>
      <c r="R574" s="2">
        <v>32793.29</v>
      </c>
      <c r="S574">
        <v>10</v>
      </c>
      <c r="T574">
        <v>0</v>
      </c>
      <c r="U574" t="s">
        <v>28</v>
      </c>
    </row>
    <row r="575" spans="1:21" x14ac:dyDescent="0.25">
      <c r="A575">
        <v>728</v>
      </c>
      <c r="B575" t="s">
        <v>1503</v>
      </c>
      <c r="C575" s="1">
        <v>39082</v>
      </c>
      <c r="D575" t="s">
        <v>1504</v>
      </c>
      <c r="E575" t="s">
        <v>246</v>
      </c>
      <c r="F575" t="s">
        <v>247</v>
      </c>
      <c r="G575" t="s">
        <v>248</v>
      </c>
      <c r="H575" t="s">
        <v>1505</v>
      </c>
      <c r="I575" t="s">
        <v>99</v>
      </c>
      <c r="J575" t="s">
        <v>100</v>
      </c>
      <c r="K575">
        <v>8</v>
      </c>
      <c r="L575" t="s">
        <v>101</v>
      </c>
      <c r="M575" t="s">
        <v>24</v>
      </c>
      <c r="N575" t="s">
        <v>25</v>
      </c>
      <c r="O575" t="s">
        <v>26</v>
      </c>
      <c r="P575" s="1">
        <v>39082</v>
      </c>
      <c r="Q575" t="s">
        <v>53</v>
      </c>
      <c r="R575" s="2">
        <v>3816.74</v>
      </c>
      <c r="S575">
        <v>10</v>
      </c>
      <c r="T575">
        <v>0</v>
      </c>
      <c r="U575" t="s">
        <v>28</v>
      </c>
    </row>
    <row r="576" spans="1:21" x14ac:dyDescent="0.25">
      <c r="A576">
        <v>729</v>
      </c>
      <c r="B576" t="s">
        <v>1506</v>
      </c>
      <c r="C576" s="1">
        <v>39082</v>
      </c>
      <c r="D576" t="s">
        <v>1507</v>
      </c>
      <c r="E576" t="s">
        <v>246</v>
      </c>
      <c r="F576" t="s">
        <v>247</v>
      </c>
      <c r="G576" t="s">
        <v>248</v>
      </c>
      <c r="H576" t="s">
        <v>1508</v>
      </c>
      <c r="I576" t="s">
        <v>99</v>
      </c>
      <c r="J576" t="s">
        <v>100</v>
      </c>
      <c r="K576">
        <v>8</v>
      </c>
      <c r="L576" t="s">
        <v>101</v>
      </c>
      <c r="M576" t="s">
        <v>24</v>
      </c>
      <c r="N576" t="s">
        <v>25</v>
      </c>
      <c r="O576" t="s">
        <v>26</v>
      </c>
      <c r="P576" s="1">
        <v>39082</v>
      </c>
      <c r="Q576" t="s">
        <v>53</v>
      </c>
      <c r="R576" s="2">
        <v>2200</v>
      </c>
      <c r="S576">
        <v>10</v>
      </c>
      <c r="T576">
        <v>0</v>
      </c>
      <c r="U576" t="s">
        <v>28</v>
      </c>
    </row>
    <row r="577" spans="1:21" x14ac:dyDescent="0.25">
      <c r="A577">
        <v>730</v>
      </c>
      <c r="B577" t="s">
        <v>1509</v>
      </c>
      <c r="C577" s="1">
        <v>39082</v>
      </c>
      <c r="D577" t="s">
        <v>1510</v>
      </c>
      <c r="E577" t="s">
        <v>1234</v>
      </c>
      <c r="F577" t="s">
        <v>247</v>
      </c>
      <c r="G577" t="s">
        <v>248</v>
      </c>
      <c r="H577" t="s">
        <v>674</v>
      </c>
      <c r="I577" t="s">
        <v>99</v>
      </c>
      <c r="J577" t="s">
        <v>100</v>
      </c>
      <c r="K577">
        <v>8</v>
      </c>
      <c r="L577" t="s">
        <v>101</v>
      </c>
      <c r="M577" t="s">
        <v>24</v>
      </c>
      <c r="N577" t="s">
        <v>25</v>
      </c>
      <c r="O577" t="s">
        <v>26</v>
      </c>
      <c r="P577" s="1">
        <v>39082</v>
      </c>
      <c r="Q577" t="s">
        <v>53</v>
      </c>
      <c r="R577" s="2">
        <v>4623</v>
      </c>
      <c r="S577">
        <v>10</v>
      </c>
      <c r="T577">
        <v>0</v>
      </c>
      <c r="U577" t="s">
        <v>28</v>
      </c>
    </row>
    <row r="578" spans="1:21" x14ac:dyDescent="0.25">
      <c r="A578">
        <v>731</v>
      </c>
      <c r="B578" t="s">
        <v>1511</v>
      </c>
      <c r="C578" s="1">
        <v>39082</v>
      </c>
      <c r="D578" t="s">
        <v>1512</v>
      </c>
      <c r="E578" t="s">
        <v>1234</v>
      </c>
      <c r="F578" t="s">
        <v>247</v>
      </c>
      <c r="G578" t="s">
        <v>248</v>
      </c>
      <c r="H578" t="s">
        <v>674</v>
      </c>
      <c r="I578" t="s">
        <v>99</v>
      </c>
      <c r="J578" t="s">
        <v>100</v>
      </c>
      <c r="K578">
        <v>8</v>
      </c>
      <c r="L578" t="s">
        <v>101</v>
      </c>
      <c r="M578" t="s">
        <v>24</v>
      </c>
      <c r="N578" t="s">
        <v>25</v>
      </c>
      <c r="O578" t="s">
        <v>26</v>
      </c>
      <c r="P578" s="1">
        <v>39082</v>
      </c>
      <c r="Q578" t="s">
        <v>53</v>
      </c>
      <c r="R578" s="2">
        <v>3450</v>
      </c>
      <c r="S578">
        <v>10</v>
      </c>
      <c r="T578">
        <v>0</v>
      </c>
      <c r="U578" t="s">
        <v>28</v>
      </c>
    </row>
    <row r="579" spans="1:21" x14ac:dyDescent="0.25">
      <c r="A579">
        <v>732</v>
      </c>
      <c r="B579" t="s">
        <v>1513</v>
      </c>
      <c r="C579" s="1">
        <v>39082</v>
      </c>
      <c r="D579" t="s">
        <v>1514</v>
      </c>
      <c r="E579" t="s">
        <v>1234</v>
      </c>
      <c r="F579" t="s">
        <v>247</v>
      </c>
      <c r="G579" t="s">
        <v>248</v>
      </c>
      <c r="H579" t="s">
        <v>674</v>
      </c>
      <c r="I579" t="s">
        <v>99</v>
      </c>
      <c r="J579" t="s">
        <v>100</v>
      </c>
      <c r="K579">
        <v>8</v>
      </c>
      <c r="L579" t="s">
        <v>101</v>
      </c>
      <c r="M579" t="s">
        <v>24</v>
      </c>
      <c r="N579" t="s">
        <v>25</v>
      </c>
      <c r="O579" t="s">
        <v>26</v>
      </c>
      <c r="P579" s="1">
        <v>39082</v>
      </c>
      <c r="Q579" t="s">
        <v>53</v>
      </c>
      <c r="R579" s="2">
        <v>2139</v>
      </c>
      <c r="S579">
        <v>10</v>
      </c>
      <c r="T579">
        <v>0</v>
      </c>
      <c r="U579" t="s">
        <v>28</v>
      </c>
    </row>
    <row r="580" spans="1:21" x14ac:dyDescent="0.25">
      <c r="A580">
        <v>733</v>
      </c>
      <c r="B580" t="s">
        <v>1515</v>
      </c>
      <c r="C580" s="1">
        <v>39082</v>
      </c>
      <c r="D580" t="s">
        <v>1516</v>
      </c>
      <c r="E580" t="s">
        <v>333</v>
      </c>
      <c r="F580" t="s">
        <v>247</v>
      </c>
      <c r="G580" t="s">
        <v>248</v>
      </c>
      <c r="H580" t="s">
        <v>1517</v>
      </c>
      <c r="I580" t="s">
        <v>99</v>
      </c>
      <c r="J580" t="s">
        <v>100</v>
      </c>
      <c r="K580">
        <v>8</v>
      </c>
      <c r="L580" t="s">
        <v>101</v>
      </c>
      <c r="M580" t="s">
        <v>24</v>
      </c>
      <c r="N580" t="s">
        <v>25</v>
      </c>
      <c r="O580" t="s">
        <v>26</v>
      </c>
      <c r="P580" s="1">
        <v>39082</v>
      </c>
      <c r="Q580" t="s">
        <v>53</v>
      </c>
      <c r="R580" s="2">
        <v>54510</v>
      </c>
      <c r="S580">
        <v>10</v>
      </c>
      <c r="T580">
        <v>0</v>
      </c>
      <c r="U580" t="s">
        <v>28</v>
      </c>
    </row>
    <row r="581" spans="1:21" x14ac:dyDescent="0.25">
      <c r="A581">
        <v>734</v>
      </c>
      <c r="B581" t="s">
        <v>1518</v>
      </c>
      <c r="C581" s="1">
        <v>39082</v>
      </c>
      <c r="D581" t="s">
        <v>1519</v>
      </c>
      <c r="E581" t="s">
        <v>1520</v>
      </c>
      <c r="F581" t="s">
        <v>247</v>
      </c>
      <c r="G581" t="s">
        <v>248</v>
      </c>
      <c r="H581" t="s">
        <v>1521</v>
      </c>
      <c r="I581" t="s">
        <v>99</v>
      </c>
      <c r="J581" t="s">
        <v>100</v>
      </c>
      <c r="K581">
        <v>8</v>
      </c>
      <c r="L581" t="s">
        <v>101</v>
      </c>
      <c r="M581" t="s">
        <v>24</v>
      </c>
      <c r="N581" t="s">
        <v>25</v>
      </c>
      <c r="O581" t="s">
        <v>26</v>
      </c>
      <c r="P581" s="1">
        <v>39082</v>
      </c>
      <c r="Q581" t="s">
        <v>53</v>
      </c>
      <c r="R581" s="2">
        <v>1850.01</v>
      </c>
      <c r="S581">
        <v>10</v>
      </c>
      <c r="T581">
        <v>0</v>
      </c>
      <c r="U581" t="s">
        <v>28</v>
      </c>
    </row>
    <row r="582" spans="1:21" x14ac:dyDescent="0.25">
      <c r="A582">
        <v>735</v>
      </c>
      <c r="B582" t="s">
        <v>1522</v>
      </c>
      <c r="C582" s="1">
        <v>39082</v>
      </c>
      <c r="D582" t="s">
        <v>1519</v>
      </c>
      <c r="E582" t="s">
        <v>1520</v>
      </c>
      <c r="F582" t="s">
        <v>247</v>
      </c>
      <c r="G582" t="s">
        <v>248</v>
      </c>
      <c r="H582" t="s">
        <v>1523</v>
      </c>
      <c r="I582" t="s">
        <v>99</v>
      </c>
      <c r="J582" t="s">
        <v>100</v>
      </c>
      <c r="K582">
        <v>8</v>
      </c>
      <c r="L582" t="s">
        <v>101</v>
      </c>
      <c r="M582" t="s">
        <v>24</v>
      </c>
      <c r="N582" t="s">
        <v>25</v>
      </c>
      <c r="O582" t="s">
        <v>26</v>
      </c>
      <c r="P582" s="1">
        <v>39082</v>
      </c>
      <c r="Q582" t="s">
        <v>53</v>
      </c>
      <c r="R582" s="2">
        <v>1849.99</v>
      </c>
      <c r="S582">
        <v>10</v>
      </c>
      <c r="T582">
        <v>0</v>
      </c>
      <c r="U582" t="s">
        <v>28</v>
      </c>
    </row>
    <row r="583" spans="1:21" x14ac:dyDescent="0.25">
      <c r="A583">
        <v>736</v>
      </c>
      <c r="B583" t="s">
        <v>1524</v>
      </c>
      <c r="C583" s="1">
        <v>39082</v>
      </c>
      <c r="D583" t="s">
        <v>1525</v>
      </c>
      <c r="E583" t="s">
        <v>246</v>
      </c>
      <c r="F583" t="s">
        <v>247</v>
      </c>
      <c r="G583" t="s">
        <v>248</v>
      </c>
      <c r="H583" t="s">
        <v>1526</v>
      </c>
      <c r="I583" t="s">
        <v>99</v>
      </c>
      <c r="J583" t="s">
        <v>100</v>
      </c>
      <c r="K583">
        <v>8</v>
      </c>
      <c r="L583" t="s">
        <v>101</v>
      </c>
      <c r="M583" t="s">
        <v>24</v>
      </c>
      <c r="N583" t="s">
        <v>25</v>
      </c>
      <c r="O583" t="s">
        <v>26</v>
      </c>
      <c r="P583" s="1">
        <v>39082</v>
      </c>
      <c r="Q583" t="s">
        <v>53</v>
      </c>
      <c r="R583">
        <v>500.25</v>
      </c>
      <c r="S583">
        <v>10</v>
      </c>
      <c r="T583">
        <v>0</v>
      </c>
      <c r="U583" t="s">
        <v>28</v>
      </c>
    </row>
    <row r="584" spans="1:21" x14ac:dyDescent="0.25">
      <c r="A584">
        <v>737</v>
      </c>
      <c r="B584" t="s">
        <v>1527</v>
      </c>
      <c r="C584" s="1">
        <v>39082</v>
      </c>
      <c r="D584" t="s">
        <v>1528</v>
      </c>
      <c r="E584" t="s">
        <v>1301</v>
      </c>
      <c r="F584" t="s">
        <v>247</v>
      </c>
      <c r="G584" t="s">
        <v>248</v>
      </c>
      <c r="H584" t="s">
        <v>1529</v>
      </c>
      <c r="I584" t="s">
        <v>99</v>
      </c>
      <c r="J584" t="s">
        <v>100</v>
      </c>
      <c r="K584">
        <v>8</v>
      </c>
      <c r="L584" t="s">
        <v>101</v>
      </c>
      <c r="M584" t="s">
        <v>24</v>
      </c>
      <c r="N584" t="s">
        <v>25</v>
      </c>
      <c r="O584" t="s">
        <v>26</v>
      </c>
      <c r="P584" s="1">
        <v>39082</v>
      </c>
      <c r="Q584" t="s">
        <v>53</v>
      </c>
      <c r="R584" s="2">
        <v>6302</v>
      </c>
      <c r="S584">
        <v>10</v>
      </c>
      <c r="T584">
        <v>0</v>
      </c>
      <c r="U584" t="s">
        <v>28</v>
      </c>
    </row>
    <row r="585" spans="1:21" x14ac:dyDescent="0.25">
      <c r="A585">
        <v>738</v>
      </c>
      <c r="B585" t="s">
        <v>1530</v>
      </c>
      <c r="C585" s="1">
        <v>39082</v>
      </c>
      <c r="D585" t="s">
        <v>1519</v>
      </c>
      <c r="E585" t="s">
        <v>1520</v>
      </c>
      <c r="F585" t="s">
        <v>247</v>
      </c>
      <c r="G585" t="s">
        <v>248</v>
      </c>
      <c r="H585" t="s">
        <v>1531</v>
      </c>
      <c r="I585" t="s">
        <v>99</v>
      </c>
      <c r="J585" t="s">
        <v>100</v>
      </c>
      <c r="K585">
        <v>8</v>
      </c>
      <c r="L585" t="s">
        <v>101</v>
      </c>
      <c r="M585" t="s">
        <v>24</v>
      </c>
      <c r="N585" t="s">
        <v>25</v>
      </c>
      <c r="O585" t="s">
        <v>26</v>
      </c>
      <c r="P585" s="1">
        <v>39082</v>
      </c>
      <c r="Q585" t="s">
        <v>53</v>
      </c>
      <c r="R585" s="2">
        <v>1850</v>
      </c>
      <c r="S585">
        <v>10</v>
      </c>
      <c r="T585">
        <v>0</v>
      </c>
      <c r="U585" t="s">
        <v>28</v>
      </c>
    </row>
    <row r="586" spans="1:21" x14ac:dyDescent="0.25">
      <c r="A586">
        <v>739</v>
      </c>
      <c r="B586" t="s">
        <v>1532</v>
      </c>
      <c r="C586" s="1">
        <v>39082</v>
      </c>
      <c r="D586" t="s">
        <v>1533</v>
      </c>
      <c r="E586" t="s">
        <v>246</v>
      </c>
      <c r="F586" t="s">
        <v>247</v>
      </c>
      <c r="G586" t="s">
        <v>248</v>
      </c>
      <c r="H586" t="s">
        <v>1534</v>
      </c>
      <c r="I586" t="s">
        <v>99</v>
      </c>
      <c r="J586" t="s">
        <v>100</v>
      </c>
      <c r="K586">
        <v>8</v>
      </c>
      <c r="L586" t="s">
        <v>101</v>
      </c>
      <c r="M586" t="s">
        <v>24</v>
      </c>
      <c r="N586" t="s">
        <v>25</v>
      </c>
      <c r="O586" t="s">
        <v>26</v>
      </c>
      <c r="P586" s="1">
        <v>39082</v>
      </c>
      <c r="Q586" t="s">
        <v>53</v>
      </c>
      <c r="R586" s="2">
        <v>12998</v>
      </c>
      <c r="S586">
        <v>10</v>
      </c>
      <c r="T586">
        <v>0</v>
      </c>
      <c r="U586" t="s">
        <v>28</v>
      </c>
    </row>
    <row r="587" spans="1:21" x14ac:dyDescent="0.25">
      <c r="A587">
        <v>740</v>
      </c>
      <c r="B587" t="s">
        <v>1535</v>
      </c>
      <c r="C587" s="1">
        <v>39082</v>
      </c>
      <c r="D587" t="s">
        <v>1536</v>
      </c>
      <c r="E587" t="s">
        <v>246</v>
      </c>
      <c r="F587" t="s">
        <v>247</v>
      </c>
      <c r="G587" t="s">
        <v>248</v>
      </c>
      <c r="H587" t="s">
        <v>1537</v>
      </c>
      <c r="I587" t="s">
        <v>99</v>
      </c>
      <c r="J587" t="s">
        <v>100</v>
      </c>
      <c r="K587">
        <v>8</v>
      </c>
      <c r="L587" t="s">
        <v>101</v>
      </c>
      <c r="M587" t="s">
        <v>24</v>
      </c>
      <c r="N587" t="s">
        <v>25</v>
      </c>
      <c r="O587" t="s">
        <v>26</v>
      </c>
      <c r="P587" s="1">
        <v>39082</v>
      </c>
      <c r="Q587" t="s">
        <v>53</v>
      </c>
      <c r="R587" s="2">
        <v>13220.33</v>
      </c>
      <c r="S587">
        <v>10</v>
      </c>
      <c r="T587">
        <v>0</v>
      </c>
      <c r="U587" t="s">
        <v>28</v>
      </c>
    </row>
    <row r="588" spans="1:21" x14ac:dyDescent="0.25">
      <c r="A588">
        <v>741</v>
      </c>
      <c r="B588" t="s">
        <v>1538</v>
      </c>
      <c r="C588" s="1">
        <v>39082</v>
      </c>
      <c r="D588" t="s">
        <v>1539</v>
      </c>
      <c r="E588" t="s">
        <v>261</v>
      </c>
      <c r="F588" t="s">
        <v>247</v>
      </c>
      <c r="G588" t="s">
        <v>248</v>
      </c>
      <c r="H588" t="s">
        <v>1540</v>
      </c>
      <c r="I588" t="s">
        <v>99</v>
      </c>
      <c r="J588" t="s">
        <v>100</v>
      </c>
      <c r="K588">
        <v>8</v>
      </c>
      <c r="L588" t="s">
        <v>101</v>
      </c>
      <c r="M588" t="s">
        <v>24</v>
      </c>
      <c r="N588" t="s">
        <v>25</v>
      </c>
      <c r="O588" t="s">
        <v>26</v>
      </c>
      <c r="P588" s="1">
        <v>39082</v>
      </c>
      <c r="Q588" t="s">
        <v>53</v>
      </c>
      <c r="R588" s="2">
        <v>5439.5</v>
      </c>
      <c r="S588">
        <v>10</v>
      </c>
      <c r="T588">
        <v>0</v>
      </c>
      <c r="U588" t="s">
        <v>28</v>
      </c>
    </row>
    <row r="589" spans="1:21" x14ac:dyDescent="0.25">
      <c r="A589">
        <v>742</v>
      </c>
      <c r="B589" t="s">
        <v>1541</v>
      </c>
      <c r="C589" s="1">
        <v>39447</v>
      </c>
      <c r="D589" t="s">
        <v>1542</v>
      </c>
      <c r="E589" t="s">
        <v>670</v>
      </c>
      <c r="F589" t="s">
        <v>247</v>
      </c>
      <c r="G589" t="s">
        <v>248</v>
      </c>
      <c r="H589" t="s">
        <v>1543</v>
      </c>
      <c r="I589" t="s">
        <v>99</v>
      </c>
      <c r="J589" t="s">
        <v>100</v>
      </c>
      <c r="K589">
        <v>8</v>
      </c>
      <c r="L589" t="s">
        <v>101</v>
      </c>
      <c r="M589" t="s">
        <v>24</v>
      </c>
      <c r="N589" t="s">
        <v>25</v>
      </c>
      <c r="O589" t="s">
        <v>26</v>
      </c>
      <c r="P589" s="1">
        <v>39447</v>
      </c>
      <c r="Q589" t="s">
        <v>53</v>
      </c>
      <c r="R589" s="2">
        <v>1596.67</v>
      </c>
      <c r="S589">
        <v>10</v>
      </c>
      <c r="T589">
        <v>0</v>
      </c>
      <c r="U589" t="s">
        <v>28</v>
      </c>
    </row>
    <row r="590" spans="1:21" x14ac:dyDescent="0.25">
      <c r="A590">
        <v>743</v>
      </c>
      <c r="B590" t="s">
        <v>1544</v>
      </c>
      <c r="C590" s="1">
        <v>39447</v>
      </c>
      <c r="D590" t="s">
        <v>1545</v>
      </c>
      <c r="E590" t="s">
        <v>246</v>
      </c>
      <c r="F590" t="s">
        <v>247</v>
      </c>
      <c r="G590" t="s">
        <v>248</v>
      </c>
      <c r="H590" t="s">
        <v>1546</v>
      </c>
      <c r="I590" t="s">
        <v>99</v>
      </c>
      <c r="J590" t="s">
        <v>100</v>
      </c>
      <c r="K590">
        <v>8</v>
      </c>
      <c r="L590" t="s">
        <v>101</v>
      </c>
      <c r="M590" t="s">
        <v>24</v>
      </c>
      <c r="N590" t="s">
        <v>25</v>
      </c>
      <c r="O590" t="s">
        <v>26</v>
      </c>
      <c r="P590" s="1">
        <v>39447</v>
      </c>
      <c r="Q590" t="s">
        <v>53</v>
      </c>
      <c r="R590" s="2">
        <v>4795.99</v>
      </c>
      <c r="S590">
        <v>10</v>
      </c>
      <c r="T590">
        <v>0</v>
      </c>
      <c r="U590" t="s">
        <v>28</v>
      </c>
    </row>
    <row r="591" spans="1:21" x14ac:dyDescent="0.25">
      <c r="A591">
        <v>744</v>
      </c>
      <c r="B591" t="s">
        <v>1547</v>
      </c>
      <c r="C591" s="1">
        <v>39447</v>
      </c>
      <c r="D591" t="s">
        <v>597</v>
      </c>
      <c r="E591" t="s">
        <v>265</v>
      </c>
      <c r="F591" t="s">
        <v>247</v>
      </c>
      <c r="G591" t="s">
        <v>248</v>
      </c>
      <c r="H591" t="s">
        <v>1548</v>
      </c>
      <c r="I591" t="s">
        <v>99</v>
      </c>
      <c r="J591" t="s">
        <v>100</v>
      </c>
      <c r="K591">
        <v>8</v>
      </c>
      <c r="L591" t="s">
        <v>101</v>
      </c>
      <c r="M591" t="s">
        <v>24</v>
      </c>
      <c r="N591" t="s">
        <v>25</v>
      </c>
      <c r="O591" t="s">
        <v>26</v>
      </c>
      <c r="P591" s="1">
        <v>39447</v>
      </c>
      <c r="Q591" t="s">
        <v>53</v>
      </c>
      <c r="R591">
        <v>227</v>
      </c>
      <c r="S591">
        <v>10</v>
      </c>
      <c r="T591">
        <v>0</v>
      </c>
      <c r="U591" t="s">
        <v>28</v>
      </c>
    </row>
    <row r="592" spans="1:21" x14ac:dyDescent="0.25">
      <c r="A592">
        <v>745</v>
      </c>
      <c r="B592" t="s">
        <v>1549</v>
      </c>
      <c r="C592" s="1">
        <v>39447</v>
      </c>
      <c r="D592" t="s">
        <v>1550</v>
      </c>
      <c r="E592" t="s">
        <v>246</v>
      </c>
      <c r="F592" t="s">
        <v>247</v>
      </c>
      <c r="G592" t="s">
        <v>248</v>
      </c>
      <c r="H592" t="s">
        <v>1551</v>
      </c>
      <c r="I592" t="s">
        <v>99</v>
      </c>
      <c r="J592" t="s">
        <v>100</v>
      </c>
      <c r="K592">
        <v>8</v>
      </c>
      <c r="L592" t="s">
        <v>101</v>
      </c>
      <c r="M592" t="s">
        <v>24</v>
      </c>
      <c r="N592" t="s">
        <v>25</v>
      </c>
      <c r="O592" t="s">
        <v>26</v>
      </c>
      <c r="P592" s="1">
        <v>39447</v>
      </c>
      <c r="Q592" t="s">
        <v>53</v>
      </c>
      <c r="R592" s="2">
        <v>2799</v>
      </c>
      <c r="S592">
        <v>10</v>
      </c>
      <c r="T592">
        <v>0</v>
      </c>
      <c r="U592" t="s">
        <v>28</v>
      </c>
    </row>
    <row r="593" spans="1:21" x14ac:dyDescent="0.25">
      <c r="A593">
        <v>746</v>
      </c>
      <c r="B593" t="s">
        <v>1552</v>
      </c>
      <c r="C593" s="1">
        <v>39447</v>
      </c>
      <c r="D593" t="s">
        <v>1553</v>
      </c>
      <c r="E593" t="s">
        <v>333</v>
      </c>
      <c r="F593" t="s">
        <v>247</v>
      </c>
      <c r="G593" t="s">
        <v>248</v>
      </c>
      <c r="H593" t="s">
        <v>1554</v>
      </c>
      <c r="I593" t="s">
        <v>99</v>
      </c>
      <c r="J593" t="s">
        <v>100</v>
      </c>
      <c r="K593">
        <v>8</v>
      </c>
      <c r="L593" t="s">
        <v>101</v>
      </c>
      <c r="M593" t="s">
        <v>24</v>
      </c>
      <c r="N593" t="s">
        <v>25</v>
      </c>
      <c r="O593" t="s">
        <v>26</v>
      </c>
      <c r="P593" s="1">
        <v>39447</v>
      </c>
      <c r="Q593" t="s">
        <v>53</v>
      </c>
      <c r="R593" s="2">
        <v>1720</v>
      </c>
      <c r="S593">
        <v>10</v>
      </c>
      <c r="T593">
        <v>0</v>
      </c>
      <c r="U593" t="s">
        <v>28</v>
      </c>
    </row>
    <row r="594" spans="1:21" x14ac:dyDescent="0.25">
      <c r="A594">
        <v>747</v>
      </c>
      <c r="B594" t="s">
        <v>1555</v>
      </c>
      <c r="C594" s="1">
        <v>39447</v>
      </c>
      <c r="D594" t="s">
        <v>1536</v>
      </c>
      <c r="E594" t="s">
        <v>246</v>
      </c>
      <c r="F594" t="s">
        <v>247</v>
      </c>
      <c r="G594" t="s">
        <v>248</v>
      </c>
      <c r="H594" t="s">
        <v>1556</v>
      </c>
      <c r="I594" t="s">
        <v>99</v>
      </c>
      <c r="J594" t="s">
        <v>100</v>
      </c>
      <c r="K594">
        <v>8</v>
      </c>
      <c r="L594" t="s">
        <v>101</v>
      </c>
      <c r="M594" t="s">
        <v>24</v>
      </c>
      <c r="N594" t="s">
        <v>25</v>
      </c>
      <c r="O594" t="s">
        <v>26</v>
      </c>
      <c r="P594" s="1">
        <v>39447</v>
      </c>
      <c r="Q594" t="s">
        <v>53</v>
      </c>
      <c r="R594" s="2">
        <v>11977.79</v>
      </c>
      <c r="S594">
        <v>10</v>
      </c>
      <c r="T594">
        <v>0</v>
      </c>
      <c r="U594" t="s">
        <v>28</v>
      </c>
    </row>
    <row r="595" spans="1:21" x14ac:dyDescent="0.25">
      <c r="A595">
        <v>748</v>
      </c>
      <c r="B595" t="s">
        <v>1557</v>
      </c>
      <c r="C595" s="1">
        <v>39447</v>
      </c>
      <c r="D595" t="s">
        <v>1558</v>
      </c>
      <c r="E595" t="s">
        <v>246</v>
      </c>
      <c r="F595" t="s">
        <v>247</v>
      </c>
      <c r="G595" t="s">
        <v>248</v>
      </c>
      <c r="H595" t="s">
        <v>1559</v>
      </c>
      <c r="I595" t="s">
        <v>99</v>
      </c>
      <c r="J595" t="s">
        <v>100</v>
      </c>
      <c r="K595">
        <v>8</v>
      </c>
      <c r="L595" t="s">
        <v>101</v>
      </c>
      <c r="M595" t="s">
        <v>24</v>
      </c>
      <c r="N595" t="s">
        <v>25</v>
      </c>
      <c r="O595" t="s">
        <v>26</v>
      </c>
      <c r="P595" s="1">
        <v>39447</v>
      </c>
      <c r="Q595" t="s">
        <v>53</v>
      </c>
      <c r="R595" s="2">
        <v>22797.599999999999</v>
      </c>
      <c r="S595">
        <v>10</v>
      </c>
      <c r="T595">
        <v>0</v>
      </c>
      <c r="U595" t="s">
        <v>28</v>
      </c>
    </row>
    <row r="596" spans="1:21" x14ac:dyDescent="0.25">
      <c r="A596">
        <v>749</v>
      </c>
      <c r="B596" t="s">
        <v>1560</v>
      </c>
      <c r="C596" s="1">
        <v>39447</v>
      </c>
      <c r="D596" t="s">
        <v>597</v>
      </c>
      <c r="E596" t="s">
        <v>265</v>
      </c>
      <c r="F596" t="s">
        <v>247</v>
      </c>
      <c r="G596" t="s">
        <v>248</v>
      </c>
      <c r="H596" t="s">
        <v>1561</v>
      </c>
      <c r="I596" t="s">
        <v>99</v>
      </c>
      <c r="J596" t="s">
        <v>100</v>
      </c>
      <c r="K596">
        <v>8</v>
      </c>
      <c r="L596" t="s">
        <v>101</v>
      </c>
      <c r="M596" t="s">
        <v>24</v>
      </c>
      <c r="N596" t="s">
        <v>25</v>
      </c>
      <c r="O596" t="s">
        <v>26</v>
      </c>
      <c r="P596" s="1">
        <v>39447</v>
      </c>
      <c r="Q596" t="s">
        <v>53</v>
      </c>
      <c r="R596">
        <v>224.25</v>
      </c>
      <c r="S596">
        <v>10</v>
      </c>
      <c r="T596">
        <v>0</v>
      </c>
      <c r="U596" t="s">
        <v>28</v>
      </c>
    </row>
    <row r="597" spans="1:21" x14ac:dyDescent="0.25">
      <c r="A597">
        <v>750</v>
      </c>
      <c r="B597" t="s">
        <v>1562</v>
      </c>
      <c r="C597" s="1">
        <v>39447</v>
      </c>
      <c r="D597" t="s">
        <v>1563</v>
      </c>
      <c r="E597" t="s">
        <v>568</v>
      </c>
      <c r="F597" t="s">
        <v>247</v>
      </c>
      <c r="G597" t="s">
        <v>248</v>
      </c>
      <c r="H597" t="s">
        <v>1564</v>
      </c>
      <c r="I597" t="s">
        <v>99</v>
      </c>
      <c r="J597" t="s">
        <v>100</v>
      </c>
      <c r="K597">
        <v>8</v>
      </c>
      <c r="L597" t="s">
        <v>101</v>
      </c>
      <c r="M597" t="s">
        <v>24</v>
      </c>
      <c r="N597" t="s">
        <v>25</v>
      </c>
      <c r="O597" t="s">
        <v>26</v>
      </c>
      <c r="P597" s="1">
        <v>39447</v>
      </c>
      <c r="Q597" t="s">
        <v>53</v>
      </c>
      <c r="R597" s="2">
        <v>11999</v>
      </c>
      <c r="S597">
        <v>10</v>
      </c>
      <c r="T597">
        <v>0</v>
      </c>
      <c r="U597" t="s">
        <v>28</v>
      </c>
    </row>
    <row r="598" spans="1:21" x14ac:dyDescent="0.25">
      <c r="A598">
        <v>751</v>
      </c>
      <c r="B598" t="s">
        <v>1565</v>
      </c>
      <c r="C598" s="1">
        <v>39447</v>
      </c>
      <c r="D598" t="s">
        <v>1566</v>
      </c>
      <c r="E598" t="s">
        <v>1567</v>
      </c>
      <c r="F598" t="s">
        <v>247</v>
      </c>
      <c r="G598" t="s">
        <v>248</v>
      </c>
      <c r="H598" t="s">
        <v>1568</v>
      </c>
      <c r="I598" t="s">
        <v>99</v>
      </c>
      <c r="J598" t="s">
        <v>100</v>
      </c>
      <c r="K598">
        <v>8</v>
      </c>
      <c r="L598" t="s">
        <v>101</v>
      </c>
      <c r="M598" t="s">
        <v>24</v>
      </c>
      <c r="N598" t="s">
        <v>25</v>
      </c>
      <c r="O598" t="s">
        <v>26</v>
      </c>
      <c r="P598" s="1">
        <v>39447</v>
      </c>
      <c r="Q598" t="s">
        <v>53</v>
      </c>
      <c r="R598">
        <v>397.13</v>
      </c>
      <c r="S598">
        <v>10</v>
      </c>
      <c r="T598">
        <v>0</v>
      </c>
      <c r="U598" t="s">
        <v>28</v>
      </c>
    </row>
    <row r="599" spans="1:21" x14ac:dyDescent="0.25">
      <c r="A599">
        <v>752</v>
      </c>
      <c r="B599" t="s">
        <v>1569</v>
      </c>
      <c r="C599" s="1">
        <v>39447</v>
      </c>
      <c r="D599" t="s">
        <v>1570</v>
      </c>
      <c r="E599" t="s">
        <v>246</v>
      </c>
      <c r="F599" t="s">
        <v>247</v>
      </c>
      <c r="G599" t="s">
        <v>248</v>
      </c>
      <c r="H599" t="s">
        <v>1571</v>
      </c>
      <c r="I599" t="s">
        <v>99</v>
      </c>
      <c r="J599" t="s">
        <v>100</v>
      </c>
      <c r="K599">
        <v>8</v>
      </c>
      <c r="L599" t="s">
        <v>101</v>
      </c>
      <c r="M599" t="s">
        <v>24</v>
      </c>
      <c r="N599" t="s">
        <v>25</v>
      </c>
      <c r="O599" t="s">
        <v>26</v>
      </c>
      <c r="P599" s="1">
        <v>39447</v>
      </c>
      <c r="Q599" t="s">
        <v>53</v>
      </c>
      <c r="R599" s="2">
        <v>1650.25</v>
      </c>
      <c r="S599">
        <v>10</v>
      </c>
      <c r="T599">
        <v>0</v>
      </c>
      <c r="U599" t="s">
        <v>28</v>
      </c>
    </row>
    <row r="600" spans="1:21" x14ac:dyDescent="0.25">
      <c r="A600">
        <v>753</v>
      </c>
      <c r="B600" t="s">
        <v>1572</v>
      </c>
      <c r="C600" s="1">
        <v>39447</v>
      </c>
      <c r="D600" t="s">
        <v>1573</v>
      </c>
      <c r="E600" t="s">
        <v>246</v>
      </c>
      <c r="F600" t="s">
        <v>247</v>
      </c>
      <c r="G600" t="s">
        <v>248</v>
      </c>
      <c r="H600" t="s">
        <v>1574</v>
      </c>
      <c r="I600" t="s">
        <v>99</v>
      </c>
      <c r="J600" t="s">
        <v>100</v>
      </c>
      <c r="K600">
        <v>8</v>
      </c>
      <c r="L600" t="s">
        <v>101</v>
      </c>
      <c r="M600" t="s">
        <v>24</v>
      </c>
      <c r="N600" t="s">
        <v>25</v>
      </c>
      <c r="O600" t="s">
        <v>26</v>
      </c>
      <c r="P600" s="1">
        <v>39447</v>
      </c>
      <c r="Q600" t="s">
        <v>53</v>
      </c>
      <c r="R600" s="2">
        <v>1538</v>
      </c>
      <c r="S600">
        <v>10</v>
      </c>
      <c r="T600">
        <v>0</v>
      </c>
      <c r="U600" t="s">
        <v>28</v>
      </c>
    </row>
    <row r="601" spans="1:21" x14ac:dyDescent="0.25">
      <c r="A601">
        <v>754</v>
      </c>
      <c r="B601" t="s">
        <v>1575</v>
      </c>
      <c r="C601" s="1">
        <v>39447</v>
      </c>
      <c r="D601" t="s">
        <v>1576</v>
      </c>
      <c r="E601" t="s">
        <v>333</v>
      </c>
      <c r="F601" t="s">
        <v>247</v>
      </c>
      <c r="G601" t="s">
        <v>248</v>
      </c>
      <c r="H601" t="s">
        <v>1577</v>
      </c>
      <c r="I601" t="s">
        <v>99</v>
      </c>
      <c r="J601" t="s">
        <v>100</v>
      </c>
      <c r="K601">
        <v>8</v>
      </c>
      <c r="L601" t="s">
        <v>101</v>
      </c>
      <c r="M601" t="s">
        <v>24</v>
      </c>
      <c r="N601" t="s">
        <v>25</v>
      </c>
      <c r="O601" t="s">
        <v>26</v>
      </c>
      <c r="P601" s="1">
        <v>39447</v>
      </c>
      <c r="Q601" t="s">
        <v>53</v>
      </c>
      <c r="R601" s="2">
        <v>19386</v>
      </c>
      <c r="S601">
        <v>10</v>
      </c>
      <c r="T601">
        <v>0</v>
      </c>
      <c r="U601" t="s">
        <v>28</v>
      </c>
    </row>
    <row r="602" spans="1:21" x14ac:dyDescent="0.25">
      <c r="A602">
        <v>755</v>
      </c>
      <c r="B602" t="s">
        <v>1578</v>
      </c>
      <c r="C602" s="1">
        <v>39447</v>
      </c>
      <c r="D602" t="s">
        <v>1579</v>
      </c>
      <c r="E602" t="s">
        <v>246</v>
      </c>
      <c r="F602" t="s">
        <v>247</v>
      </c>
      <c r="G602" t="s">
        <v>248</v>
      </c>
      <c r="H602" t="s">
        <v>1580</v>
      </c>
      <c r="I602" t="s">
        <v>99</v>
      </c>
      <c r="J602" t="s">
        <v>100</v>
      </c>
      <c r="K602">
        <v>8</v>
      </c>
      <c r="L602" t="s">
        <v>101</v>
      </c>
      <c r="M602" t="s">
        <v>24</v>
      </c>
      <c r="N602" t="s">
        <v>25</v>
      </c>
      <c r="O602" t="s">
        <v>26</v>
      </c>
      <c r="P602" s="1">
        <v>39447</v>
      </c>
      <c r="Q602" t="s">
        <v>53</v>
      </c>
      <c r="R602">
        <v>330</v>
      </c>
      <c r="S602">
        <v>10</v>
      </c>
      <c r="T602">
        <v>0</v>
      </c>
      <c r="U602" t="s">
        <v>28</v>
      </c>
    </row>
    <row r="603" spans="1:21" x14ac:dyDescent="0.25">
      <c r="A603">
        <v>756</v>
      </c>
      <c r="B603" t="s">
        <v>1581</v>
      </c>
      <c r="C603" s="1">
        <v>39447</v>
      </c>
      <c r="D603" t="s">
        <v>597</v>
      </c>
      <c r="E603" t="s">
        <v>265</v>
      </c>
      <c r="F603" t="s">
        <v>247</v>
      </c>
      <c r="G603" t="s">
        <v>248</v>
      </c>
      <c r="H603" t="s">
        <v>1582</v>
      </c>
      <c r="I603" t="s">
        <v>99</v>
      </c>
      <c r="J603" t="s">
        <v>100</v>
      </c>
      <c r="K603">
        <v>8</v>
      </c>
      <c r="L603" t="s">
        <v>101</v>
      </c>
      <c r="M603" t="s">
        <v>24</v>
      </c>
      <c r="N603" t="s">
        <v>25</v>
      </c>
      <c r="O603" t="s">
        <v>26</v>
      </c>
      <c r="P603" s="1">
        <v>39447</v>
      </c>
      <c r="Q603" t="s">
        <v>53</v>
      </c>
      <c r="R603">
        <v>218.96</v>
      </c>
      <c r="S603">
        <v>10</v>
      </c>
      <c r="T603">
        <v>0</v>
      </c>
      <c r="U603" t="s">
        <v>28</v>
      </c>
    </row>
    <row r="604" spans="1:21" x14ac:dyDescent="0.25">
      <c r="A604">
        <v>757</v>
      </c>
      <c r="B604" t="s">
        <v>1583</v>
      </c>
      <c r="C604" s="1">
        <v>39447</v>
      </c>
      <c r="D604" t="s">
        <v>1584</v>
      </c>
      <c r="E604" t="s">
        <v>265</v>
      </c>
      <c r="F604" t="s">
        <v>247</v>
      </c>
      <c r="G604" t="s">
        <v>248</v>
      </c>
      <c r="H604" t="s">
        <v>1585</v>
      </c>
      <c r="I604" t="s">
        <v>99</v>
      </c>
      <c r="J604" t="s">
        <v>100</v>
      </c>
      <c r="K604">
        <v>8</v>
      </c>
      <c r="L604" t="s">
        <v>101</v>
      </c>
      <c r="M604" t="s">
        <v>24</v>
      </c>
      <c r="N604" t="s">
        <v>25</v>
      </c>
      <c r="O604" t="s">
        <v>26</v>
      </c>
      <c r="P604" s="1">
        <v>39447</v>
      </c>
      <c r="Q604" t="s">
        <v>53</v>
      </c>
      <c r="R604">
        <v>543.5</v>
      </c>
      <c r="S604">
        <v>10</v>
      </c>
      <c r="T604">
        <v>0</v>
      </c>
      <c r="U604" t="s">
        <v>28</v>
      </c>
    </row>
    <row r="605" spans="1:21" x14ac:dyDescent="0.25">
      <c r="A605">
        <v>758</v>
      </c>
      <c r="B605" t="s">
        <v>1586</v>
      </c>
      <c r="C605" s="1">
        <v>39447</v>
      </c>
      <c r="D605" t="s">
        <v>1587</v>
      </c>
      <c r="E605" t="s">
        <v>1588</v>
      </c>
      <c r="F605" t="s">
        <v>247</v>
      </c>
      <c r="G605" t="s">
        <v>248</v>
      </c>
      <c r="H605" t="s">
        <v>1589</v>
      </c>
      <c r="I605" t="s">
        <v>99</v>
      </c>
      <c r="J605" t="s">
        <v>100</v>
      </c>
      <c r="K605">
        <v>8</v>
      </c>
      <c r="L605" t="s">
        <v>101</v>
      </c>
      <c r="M605" t="s">
        <v>24</v>
      </c>
      <c r="N605" t="s">
        <v>25</v>
      </c>
      <c r="O605" t="s">
        <v>26</v>
      </c>
      <c r="P605" s="1">
        <v>39447</v>
      </c>
      <c r="Q605" t="s">
        <v>53</v>
      </c>
      <c r="R605">
        <v>650</v>
      </c>
      <c r="S605">
        <v>10</v>
      </c>
      <c r="T605">
        <v>0</v>
      </c>
      <c r="U605" t="s">
        <v>28</v>
      </c>
    </row>
    <row r="606" spans="1:21" x14ac:dyDescent="0.25">
      <c r="A606">
        <v>759</v>
      </c>
      <c r="B606" t="s">
        <v>1590</v>
      </c>
      <c r="C606" s="1">
        <v>39447</v>
      </c>
      <c r="D606" t="s">
        <v>1591</v>
      </c>
      <c r="E606" t="s">
        <v>246</v>
      </c>
      <c r="F606" t="s">
        <v>247</v>
      </c>
      <c r="G606" t="s">
        <v>248</v>
      </c>
      <c r="H606" t="s">
        <v>1592</v>
      </c>
      <c r="I606" t="s">
        <v>99</v>
      </c>
      <c r="J606" t="s">
        <v>100</v>
      </c>
      <c r="K606">
        <v>8</v>
      </c>
      <c r="L606" t="s">
        <v>101</v>
      </c>
      <c r="M606" t="s">
        <v>24</v>
      </c>
      <c r="N606" t="s">
        <v>25</v>
      </c>
      <c r="O606" t="s">
        <v>26</v>
      </c>
      <c r="P606" s="1">
        <v>39447</v>
      </c>
      <c r="Q606" t="s">
        <v>53</v>
      </c>
      <c r="R606" s="2">
        <v>1944.94</v>
      </c>
      <c r="S606">
        <v>10</v>
      </c>
      <c r="T606">
        <v>0</v>
      </c>
      <c r="U606" t="s">
        <v>28</v>
      </c>
    </row>
    <row r="607" spans="1:21" x14ac:dyDescent="0.25">
      <c r="A607">
        <v>760</v>
      </c>
      <c r="B607" t="s">
        <v>1593</v>
      </c>
      <c r="C607" s="1">
        <v>39447</v>
      </c>
      <c r="D607" t="s">
        <v>1594</v>
      </c>
      <c r="E607" t="s">
        <v>246</v>
      </c>
      <c r="F607" t="s">
        <v>247</v>
      </c>
      <c r="G607" t="s">
        <v>248</v>
      </c>
      <c r="H607" t="s">
        <v>1595</v>
      </c>
      <c r="I607" t="s">
        <v>99</v>
      </c>
      <c r="J607" t="s">
        <v>100</v>
      </c>
      <c r="K607">
        <v>8</v>
      </c>
      <c r="L607" t="s">
        <v>101</v>
      </c>
      <c r="M607" t="s">
        <v>24</v>
      </c>
      <c r="N607" t="s">
        <v>25</v>
      </c>
      <c r="O607" t="s">
        <v>26</v>
      </c>
      <c r="P607" s="1">
        <v>39447</v>
      </c>
      <c r="Q607" t="s">
        <v>53</v>
      </c>
      <c r="R607" s="2">
        <v>5117.5</v>
      </c>
      <c r="S607">
        <v>10</v>
      </c>
      <c r="T607">
        <v>0</v>
      </c>
      <c r="U607" t="s">
        <v>28</v>
      </c>
    </row>
    <row r="608" spans="1:21" x14ac:dyDescent="0.25">
      <c r="A608">
        <v>761</v>
      </c>
      <c r="B608" t="s">
        <v>1596</v>
      </c>
      <c r="C608" s="1">
        <v>39447</v>
      </c>
      <c r="D608" t="s">
        <v>1597</v>
      </c>
      <c r="E608" t="s">
        <v>246</v>
      </c>
      <c r="F608" t="s">
        <v>247</v>
      </c>
      <c r="G608" t="s">
        <v>248</v>
      </c>
      <c r="H608" t="s">
        <v>1598</v>
      </c>
      <c r="I608" t="s">
        <v>99</v>
      </c>
      <c r="J608" t="s">
        <v>100</v>
      </c>
      <c r="K608">
        <v>8</v>
      </c>
      <c r="L608" t="s">
        <v>101</v>
      </c>
      <c r="M608" t="s">
        <v>24</v>
      </c>
      <c r="N608" t="s">
        <v>25</v>
      </c>
      <c r="O608" t="s">
        <v>26</v>
      </c>
      <c r="P608" s="1">
        <v>39447</v>
      </c>
      <c r="Q608" t="s">
        <v>53</v>
      </c>
      <c r="R608">
        <v>684.25</v>
      </c>
      <c r="S608">
        <v>10</v>
      </c>
      <c r="T608">
        <v>0</v>
      </c>
      <c r="U608" t="s">
        <v>28</v>
      </c>
    </row>
    <row r="609" spans="1:21" x14ac:dyDescent="0.25">
      <c r="A609">
        <v>762</v>
      </c>
      <c r="B609" t="s">
        <v>1599</v>
      </c>
      <c r="C609" s="1">
        <v>39447</v>
      </c>
      <c r="D609" t="s">
        <v>1600</v>
      </c>
      <c r="E609" t="s">
        <v>246</v>
      </c>
      <c r="F609" t="s">
        <v>247</v>
      </c>
      <c r="G609" t="s">
        <v>248</v>
      </c>
      <c r="H609" t="s">
        <v>1601</v>
      </c>
      <c r="I609" t="s">
        <v>99</v>
      </c>
      <c r="J609" t="s">
        <v>100</v>
      </c>
      <c r="K609">
        <v>8</v>
      </c>
      <c r="L609" t="s">
        <v>101</v>
      </c>
      <c r="M609" t="s">
        <v>24</v>
      </c>
      <c r="N609" t="s">
        <v>25</v>
      </c>
      <c r="O609" t="s">
        <v>26</v>
      </c>
      <c r="P609" s="1">
        <v>39447</v>
      </c>
      <c r="Q609" t="s">
        <v>53</v>
      </c>
      <c r="R609" s="2">
        <v>1045</v>
      </c>
      <c r="S609">
        <v>10</v>
      </c>
      <c r="T609">
        <v>0</v>
      </c>
      <c r="U609" t="s">
        <v>28</v>
      </c>
    </row>
    <row r="610" spans="1:21" x14ac:dyDescent="0.25">
      <c r="A610">
        <v>763</v>
      </c>
      <c r="B610" t="s">
        <v>1602</v>
      </c>
      <c r="C610" s="1">
        <v>39447</v>
      </c>
      <c r="D610" t="s">
        <v>1603</v>
      </c>
      <c r="E610" t="s">
        <v>246</v>
      </c>
      <c r="F610" t="s">
        <v>247</v>
      </c>
      <c r="G610" t="s">
        <v>248</v>
      </c>
      <c r="H610" t="s">
        <v>1604</v>
      </c>
      <c r="I610" t="s">
        <v>99</v>
      </c>
      <c r="J610" t="s">
        <v>100</v>
      </c>
      <c r="K610">
        <v>8</v>
      </c>
      <c r="L610" t="s">
        <v>101</v>
      </c>
      <c r="M610" t="s">
        <v>24</v>
      </c>
      <c r="N610" t="s">
        <v>25</v>
      </c>
      <c r="O610" t="s">
        <v>26</v>
      </c>
      <c r="P610" s="1">
        <v>39447</v>
      </c>
      <c r="Q610" t="s">
        <v>53</v>
      </c>
      <c r="R610" s="2">
        <v>2249.1</v>
      </c>
      <c r="S610">
        <v>10</v>
      </c>
      <c r="T610">
        <v>0</v>
      </c>
      <c r="U610" t="s">
        <v>28</v>
      </c>
    </row>
    <row r="611" spans="1:21" x14ac:dyDescent="0.25">
      <c r="A611">
        <v>764</v>
      </c>
      <c r="B611" t="s">
        <v>1605</v>
      </c>
      <c r="C611" s="1">
        <v>39447</v>
      </c>
      <c r="D611" t="s">
        <v>1553</v>
      </c>
      <c r="E611" t="s">
        <v>246</v>
      </c>
      <c r="F611" t="s">
        <v>247</v>
      </c>
      <c r="G611" t="s">
        <v>248</v>
      </c>
      <c r="H611" t="s">
        <v>1606</v>
      </c>
      <c r="I611" t="s">
        <v>99</v>
      </c>
      <c r="J611" t="s">
        <v>100</v>
      </c>
      <c r="K611">
        <v>8</v>
      </c>
      <c r="L611" t="s">
        <v>101</v>
      </c>
      <c r="M611" t="s">
        <v>24</v>
      </c>
      <c r="N611" t="s">
        <v>25</v>
      </c>
      <c r="O611" t="s">
        <v>26</v>
      </c>
      <c r="P611" s="1">
        <v>39447</v>
      </c>
      <c r="Q611" t="s">
        <v>53</v>
      </c>
      <c r="R611" s="2">
        <v>1778</v>
      </c>
      <c r="S611">
        <v>10</v>
      </c>
      <c r="T611">
        <v>0</v>
      </c>
      <c r="U611" t="s">
        <v>28</v>
      </c>
    </row>
    <row r="612" spans="1:21" x14ac:dyDescent="0.25">
      <c r="A612">
        <v>765</v>
      </c>
      <c r="B612" t="s">
        <v>1607</v>
      </c>
      <c r="C612" s="1">
        <v>39447</v>
      </c>
      <c r="D612" t="s">
        <v>1608</v>
      </c>
      <c r="E612" t="s">
        <v>246</v>
      </c>
      <c r="F612" t="s">
        <v>247</v>
      </c>
      <c r="G612" t="s">
        <v>248</v>
      </c>
      <c r="H612" t="s">
        <v>1609</v>
      </c>
      <c r="I612" t="s">
        <v>99</v>
      </c>
      <c r="J612" t="s">
        <v>100</v>
      </c>
      <c r="K612">
        <v>8</v>
      </c>
      <c r="L612" t="s">
        <v>101</v>
      </c>
      <c r="M612" t="s">
        <v>24</v>
      </c>
      <c r="N612" t="s">
        <v>25</v>
      </c>
      <c r="O612" t="s">
        <v>26</v>
      </c>
      <c r="P612" s="1">
        <v>39447</v>
      </c>
      <c r="Q612" t="s">
        <v>53</v>
      </c>
      <c r="R612" s="2">
        <v>2999</v>
      </c>
      <c r="S612">
        <v>10</v>
      </c>
      <c r="T612">
        <v>0</v>
      </c>
      <c r="U612" t="s">
        <v>28</v>
      </c>
    </row>
    <row r="613" spans="1:21" x14ac:dyDescent="0.25">
      <c r="A613">
        <v>766</v>
      </c>
      <c r="B613" t="s">
        <v>1610</v>
      </c>
      <c r="C613" s="1">
        <v>39447</v>
      </c>
      <c r="D613" t="s">
        <v>1611</v>
      </c>
      <c r="E613" t="s">
        <v>1520</v>
      </c>
      <c r="F613" t="s">
        <v>247</v>
      </c>
      <c r="G613" t="s">
        <v>248</v>
      </c>
      <c r="H613" t="s">
        <v>1612</v>
      </c>
      <c r="I613" t="s">
        <v>99</v>
      </c>
      <c r="J613" t="s">
        <v>100</v>
      </c>
      <c r="K613">
        <v>8</v>
      </c>
      <c r="L613" t="s">
        <v>101</v>
      </c>
      <c r="M613" t="s">
        <v>24</v>
      </c>
      <c r="N613" t="s">
        <v>25</v>
      </c>
      <c r="O613" t="s">
        <v>26</v>
      </c>
      <c r="P613" s="1">
        <v>39447</v>
      </c>
      <c r="Q613" t="s">
        <v>53</v>
      </c>
      <c r="R613" s="2">
        <v>1850</v>
      </c>
      <c r="S613">
        <v>10</v>
      </c>
      <c r="T613">
        <v>0</v>
      </c>
      <c r="U613" t="s">
        <v>28</v>
      </c>
    </row>
    <row r="614" spans="1:21" x14ac:dyDescent="0.25">
      <c r="A614">
        <v>767</v>
      </c>
      <c r="B614" t="s">
        <v>1613</v>
      </c>
      <c r="C614" s="1">
        <v>39447</v>
      </c>
      <c r="D614" t="s">
        <v>1614</v>
      </c>
      <c r="E614" t="s">
        <v>265</v>
      </c>
      <c r="F614" t="s">
        <v>247</v>
      </c>
      <c r="G614" t="s">
        <v>248</v>
      </c>
      <c r="H614" t="s">
        <v>1615</v>
      </c>
      <c r="I614" t="s">
        <v>99</v>
      </c>
      <c r="J614" t="s">
        <v>100</v>
      </c>
      <c r="K614">
        <v>8</v>
      </c>
      <c r="L614" t="s">
        <v>101</v>
      </c>
      <c r="M614" t="s">
        <v>24</v>
      </c>
      <c r="N614" t="s">
        <v>25</v>
      </c>
      <c r="O614" t="s">
        <v>26</v>
      </c>
      <c r="P614" s="1">
        <v>39447</v>
      </c>
      <c r="Q614" t="s">
        <v>53</v>
      </c>
      <c r="R614" s="2">
        <v>3475.3</v>
      </c>
      <c r="S614">
        <v>10</v>
      </c>
      <c r="T614">
        <v>0</v>
      </c>
      <c r="U614" t="s">
        <v>28</v>
      </c>
    </row>
    <row r="615" spans="1:21" x14ac:dyDescent="0.25">
      <c r="A615">
        <v>768</v>
      </c>
      <c r="B615" t="s">
        <v>1616</v>
      </c>
      <c r="C615" s="1">
        <v>39447</v>
      </c>
      <c r="D615" t="s">
        <v>1617</v>
      </c>
      <c r="E615" t="s">
        <v>246</v>
      </c>
      <c r="F615" t="s">
        <v>247</v>
      </c>
      <c r="G615" t="s">
        <v>248</v>
      </c>
      <c r="H615" t="s">
        <v>1618</v>
      </c>
      <c r="I615" t="s">
        <v>99</v>
      </c>
      <c r="J615" t="s">
        <v>100</v>
      </c>
      <c r="K615">
        <v>8</v>
      </c>
      <c r="L615" t="s">
        <v>101</v>
      </c>
      <c r="M615" t="s">
        <v>24</v>
      </c>
      <c r="N615" t="s">
        <v>25</v>
      </c>
      <c r="O615" t="s">
        <v>26</v>
      </c>
      <c r="P615" s="1">
        <v>39447</v>
      </c>
      <c r="Q615" t="s">
        <v>53</v>
      </c>
      <c r="R615" s="2">
        <v>1127</v>
      </c>
      <c r="S615">
        <v>10</v>
      </c>
      <c r="T615">
        <v>0</v>
      </c>
      <c r="U615" t="s">
        <v>28</v>
      </c>
    </row>
    <row r="616" spans="1:21" x14ac:dyDescent="0.25">
      <c r="A616">
        <v>769</v>
      </c>
      <c r="B616" t="s">
        <v>1619</v>
      </c>
      <c r="C616" s="1">
        <v>39447</v>
      </c>
      <c r="D616" t="s">
        <v>1620</v>
      </c>
      <c r="E616" t="s">
        <v>246</v>
      </c>
      <c r="F616" t="s">
        <v>247</v>
      </c>
      <c r="G616" t="s">
        <v>248</v>
      </c>
      <c r="H616" t="s">
        <v>1621</v>
      </c>
      <c r="I616" t="s">
        <v>99</v>
      </c>
      <c r="J616" t="s">
        <v>100</v>
      </c>
      <c r="K616">
        <v>8</v>
      </c>
      <c r="L616" t="s">
        <v>101</v>
      </c>
      <c r="M616" t="s">
        <v>24</v>
      </c>
      <c r="N616" t="s">
        <v>25</v>
      </c>
      <c r="O616" t="s">
        <v>26</v>
      </c>
      <c r="P616" s="1">
        <v>39447</v>
      </c>
      <c r="Q616" t="s">
        <v>53</v>
      </c>
      <c r="R616" s="2">
        <v>2247</v>
      </c>
      <c r="S616">
        <v>10</v>
      </c>
      <c r="T616">
        <v>0</v>
      </c>
      <c r="U616" t="s">
        <v>28</v>
      </c>
    </row>
    <row r="617" spans="1:21" x14ac:dyDescent="0.25">
      <c r="A617">
        <v>770</v>
      </c>
      <c r="B617" t="s">
        <v>1622</v>
      </c>
      <c r="C617" s="1">
        <v>39447</v>
      </c>
      <c r="D617" t="s">
        <v>1623</v>
      </c>
      <c r="E617" t="s">
        <v>246</v>
      </c>
      <c r="F617" t="s">
        <v>247</v>
      </c>
      <c r="G617" t="s">
        <v>248</v>
      </c>
      <c r="H617" t="s">
        <v>1624</v>
      </c>
      <c r="I617" t="s">
        <v>99</v>
      </c>
      <c r="J617" t="s">
        <v>100</v>
      </c>
      <c r="K617">
        <v>8</v>
      </c>
      <c r="L617" t="s">
        <v>101</v>
      </c>
      <c r="M617" t="s">
        <v>24</v>
      </c>
      <c r="N617" t="s">
        <v>25</v>
      </c>
      <c r="O617" t="s">
        <v>26</v>
      </c>
      <c r="P617" s="1">
        <v>39447</v>
      </c>
      <c r="Q617" t="s">
        <v>53</v>
      </c>
      <c r="R617">
        <v>-690</v>
      </c>
      <c r="S617">
        <v>10</v>
      </c>
      <c r="T617">
        <v>0</v>
      </c>
      <c r="U617" t="s">
        <v>28</v>
      </c>
    </row>
    <row r="618" spans="1:21" x14ac:dyDescent="0.25">
      <c r="A618">
        <v>771</v>
      </c>
      <c r="B618" t="s">
        <v>1625</v>
      </c>
      <c r="C618" s="1">
        <v>39813</v>
      </c>
      <c r="D618" t="s">
        <v>1626</v>
      </c>
      <c r="E618" t="s">
        <v>246</v>
      </c>
      <c r="F618" t="s">
        <v>247</v>
      </c>
      <c r="G618" t="s">
        <v>248</v>
      </c>
      <c r="H618" t="s">
        <v>1627</v>
      </c>
      <c r="I618" t="s">
        <v>99</v>
      </c>
      <c r="J618" t="s">
        <v>100</v>
      </c>
      <c r="K618">
        <v>8</v>
      </c>
      <c r="L618" t="s">
        <v>101</v>
      </c>
      <c r="M618" t="s">
        <v>24</v>
      </c>
      <c r="N618" t="s">
        <v>25</v>
      </c>
      <c r="O618" t="s">
        <v>26</v>
      </c>
      <c r="P618" s="1">
        <v>39813</v>
      </c>
      <c r="Q618" t="s">
        <v>53</v>
      </c>
      <c r="R618" s="2">
        <v>4370</v>
      </c>
      <c r="S618">
        <v>10</v>
      </c>
      <c r="T618">
        <v>0</v>
      </c>
      <c r="U618" t="s">
        <v>28</v>
      </c>
    </row>
    <row r="619" spans="1:21" x14ac:dyDescent="0.25">
      <c r="A619">
        <v>772</v>
      </c>
      <c r="B619" t="s">
        <v>1628</v>
      </c>
      <c r="C619" s="1">
        <v>39813</v>
      </c>
      <c r="D619" t="s">
        <v>1629</v>
      </c>
      <c r="E619" t="s">
        <v>1630</v>
      </c>
      <c r="F619" t="s">
        <v>247</v>
      </c>
      <c r="G619" t="s">
        <v>248</v>
      </c>
      <c r="H619" t="s">
        <v>1631</v>
      </c>
      <c r="I619" t="s">
        <v>99</v>
      </c>
      <c r="J619" t="s">
        <v>100</v>
      </c>
      <c r="K619">
        <v>8</v>
      </c>
      <c r="L619" t="s">
        <v>101</v>
      </c>
      <c r="M619" t="s">
        <v>24</v>
      </c>
      <c r="N619" t="s">
        <v>25</v>
      </c>
      <c r="O619" t="s">
        <v>26</v>
      </c>
      <c r="P619" s="1">
        <v>39813</v>
      </c>
      <c r="Q619" t="s">
        <v>53</v>
      </c>
      <c r="R619" s="2">
        <v>2639.35</v>
      </c>
      <c r="S619">
        <v>10</v>
      </c>
      <c r="T619">
        <v>0</v>
      </c>
      <c r="U619" t="s">
        <v>28</v>
      </c>
    </row>
    <row r="620" spans="1:21" x14ac:dyDescent="0.25">
      <c r="A620">
        <v>773</v>
      </c>
      <c r="B620" t="s">
        <v>1632</v>
      </c>
      <c r="C620" s="1">
        <v>39813</v>
      </c>
      <c r="D620" t="s">
        <v>1633</v>
      </c>
      <c r="E620" t="s">
        <v>1634</v>
      </c>
      <c r="F620" t="s">
        <v>247</v>
      </c>
      <c r="G620" t="s">
        <v>248</v>
      </c>
      <c r="H620" t="s">
        <v>1635</v>
      </c>
      <c r="I620" t="s">
        <v>99</v>
      </c>
      <c r="J620" t="s">
        <v>100</v>
      </c>
      <c r="K620">
        <v>8</v>
      </c>
      <c r="L620" t="s">
        <v>101</v>
      </c>
      <c r="M620" t="s">
        <v>24</v>
      </c>
      <c r="N620" t="s">
        <v>25</v>
      </c>
      <c r="O620" t="s">
        <v>26</v>
      </c>
      <c r="P620" s="1">
        <v>39813</v>
      </c>
      <c r="Q620" t="s">
        <v>53</v>
      </c>
      <c r="R620">
        <v>772.16</v>
      </c>
      <c r="S620">
        <v>10</v>
      </c>
      <c r="T620">
        <v>0</v>
      </c>
      <c r="U620" t="s">
        <v>28</v>
      </c>
    </row>
    <row r="621" spans="1:21" x14ac:dyDescent="0.25">
      <c r="A621">
        <v>774</v>
      </c>
      <c r="B621" t="s">
        <v>1636</v>
      </c>
      <c r="C621" s="1">
        <v>39813</v>
      </c>
      <c r="D621" t="s">
        <v>1637</v>
      </c>
      <c r="E621" t="s">
        <v>1638</v>
      </c>
      <c r="F621" t="s">
        <v>247</v>
      </c>
      <c r="G621" t="s">
        <v>248</v>
      </c>
      <c r="H621" t="s">
        <v>1639</v>
      </c>
      <c r="I621" t="s">
        <v>99</v>
      </c>
      <c r="J621" t="s">
        <v>100</v>
      </c>
      <c r="K621">
        <v>8</v>
      </c>
      <c r="L621" t="s">
        <v>101</v>
      </c>
      <c r="M621" t="s">
        <v>24</v>
      </c>
      <c r="N621" t="s">
        <v>25</v>
      </c>
      <c r="O621" t="s">
        <v>26</v>
      </c>
      <c r="P621" s="1">
        <v>39813</v>
      </c>
      <c r="Q621" t="s">
        <v>53</v>
      </c>
      <c r="R621">
        <v>240.01</v>
      </c>
      <c r="S621">
        <v>10</v>
      </c>
      <c r="T621">
        <v>0</v>
      </c>
      <c r="U621" t="s">
        <v>28</v>
      </c>
    </row>
    <row r="622" spans="1:21" x14ac:dyDescent="0.25">
      <c r="A622">
        <v>775</v>
      </c>
      <c r="B622" t="s">
        <v>1640</v>
      </c>
      <c r="C622" s="1">
        <v>39813</v>
      </c>
      <c r="D622" t="s">
        <v>1641</v>
      </c>
      <c r="E622" t="s">
        <v>1638</v>
      </c>
      <c r="F622" t="s">
        <v>247</v>
      </c>
      <c r="G622" t="s">
        <v>248</v>
      </c>
      <c r="H622" t="s">
        <v>1642</v>
      </c>
      <c r="I622" t="s">
        <v>99</v>
      </c>
      <c r="J622" t="s">
        <v>100</v>
      </c>
      <c r="K622">
        <v>8</v>
      </c>
      <c r="L622" t="s">
        <v>101</v>
      </c>
      <c r="M622" t="s">
        <v>24</v>
      </c>
      <c r="N622" t="s">
        <v>25</v>
      </c>
      <c r="O622" t="s">
        <v>26</v>
      </c>
      <c r="P622" s="1">
        <v>39813</v>
      </c>
      <c r="Q622" t="s">
        <v>53</v>
      </c>
      <c r="R622" s="2">
        <v>2599</v>
      </c>
      <c r="S622">
        <v>10</v>
      </c>
      <c r="T622">
        <v>0</v>
      </c>
      <c r="U622" t="s">
        <v>28</v>
      </c>
    </row>
    <row r="623" spans="1:21" x14ac:dyDescent="0.25">
      <c r="A623">
        <v>776</v>
      </c>
      <c r="B623" t="s">
        <v>1643</v>
      </c>
      <c r="C623" s="1">
        <v>39813</v>
      </c>
      <c r="D623" t="s">
        <v>1644</v>
      </c>
      <c r="E623" t="s">
        <v>246</v>
      </c>
      <c r="F623" t="s">
        <v>247</v>
      </c>
      <c r="G623" t="s">
        <v>248</v>
      </c>
      <c r="H623" t="s">
        <v>1645</v>
      </c>
      <c r="I623" t="s">
        <v>99</v>
      </c>
      <c r="J623" t="s">
        <v>100</v>
      </c>
      <c r="K623">
        <v>8</v>
      </c>
      <c r="L623" t="s">
        <v>101</v>
      </c>
      <c r="M623" t="s">
        <v>24</v>
      </c>
      <c r="N623" t="s">
        <v>25</v>
      </c>
      <c r="O623" t="s">
        <v>26</v>
      </c>
      <c r="P623" s="1">
        <v>39813</v>
      </c>
      <c r="Q623" t="s">
        <v>53</v>
      </c>
      <c r="R623" s="2">
        <v>3990.01</v>
      </c>
      <c r="S623">
        <v>10</v>
      </c>
      <c r="T623">
        <v>0</v>
      </c>
      <c r="U623" t="s">
        <v>28</v>
      </c>
    </row>
    <row r="624" spans="1:21" x14ac:dyDescent="0.25">
      <c r="A624">
        <v>777</v>
      </c>
      <c r="B624" t="s">
        <v>1646</v>
      </c>
      <c r="C624" s="1">
        <v>39813</v>
      </c>
      <c r="D624" t="s">
        <v>1647</v>
      </c>
      <c r="E624" t="s">
        <v>246</v>
      </c>
      <c r="F624" t="s">
        <v>247</v>
      </c>
      <c r="G624" t="s">
        <v>248</v>
      </c>
      <c r="H624" t="s">
        <v>1648</v>
      </c>
      <c r="I624" t="s">
        <v>99</v>
      </c>
      <c r="J624" t="s">
        <v>100</v>
      </c>
      <c r="K624">
        <v>8</v>
      </c>
      <c r="L624" t="s">
        <v>101</v>
      </c>
      <c r="M624" t="s">
        <v>24</v>
      </c>
      <c r="N624" t="s">
        <v>25</v>
      </c>
      <c r="O624" t="s">
        <v>26</v>
      </c>
      <c r="P624" s="1">
        <v>39813</v>
      </c>
      <c r="Q624" t="s">
        <v>53</v>
      </c>
      <c r="R624">
        <v>467</v>
      </c>
      <c r="S624">
        <v>10</v>
      </c>
      <c r="T624">
        <v>0</v>
      </c>
      <c r="U624" t="s">
        <v>28</v>
      </c>
    </row>
    <row r="625" spans="1:21" x14ac:dyDescent="0.25">
      <c r="A625">
        <v>778</v>
      </c>
      <c r="B625" t="s">
        <v>1649</v>
      </c>
      <c r="C625" s="1">
        <v>39813</v>
      </c>
      <c r="D625" t="s">
        <v>1650</v>
      </c>
      <c r="E625" t="s">
        <v>1651</v>
      </c>
      <c r="F625" t="s">
        <v>247</v>
      </c>
      <c r="G625" t="s">
        <v>248</v>
      </c>
      <c r="H625" t="s">
        <v>1652</v>
      </c>
      <c r="I625" t="s">
        <v>99</v>
      </c>
      <c r="J625" t="s">
        <v>100</v>
      </c>
      <c r="K625">
        <v>8</v>
      </c>
      <c r="L625" t="s">
        <v>101</v>
      </c>
      <c r="M625" t="s">
        <v>24</v>
      </c>
      <c r="N625" t="s">
        <v>25</v>
      </c>
      <c r="O625" t="s">
        <v>26</v>
      </c>
      <c r="P625" s="1">
        <v>39813</v>
      </c>
      <c r="Q625" t="s">
        <v>53</v>
      </c>
      <c r="R625" s="2">
        <v>2100</v>
      </c>
      <c r="S625">
        <v>10</v>
      </c>
      <c r="T625">
        <v>0</v>
      </c>
      <c r="U625" t="s">
        <v>28</v>
      </c>
    </row>
    <row r="626" spans="1:21" x14ac:dyDescent="0.25">
      <c r="A626">
        <v>779</v>
      </c>
      <c r="B626" t="s">
        <v>1653</v>
      </c>
      <c r="C626" s="1">
        <v>39813</v>
      </c>
      <c r="D626" t="s">
        <v>1654</v>
      </c>
      <c r="E626" t="s">
        <v>246</v>
      </c>
      <c r="F626" t="s">
        <v>247</v>
      </c>
      <c r="G626" t="s">
        <v>248</v>
      </c>
      <c r="H626" t="s">
        <v>1655</v>
      </c>
      <c r="I626" t="s">
        <v>99</v>
      </c>
      <c r="J626" t="s">
        <v>100</v>
      </c>
      <c r="K626">
        <v>8</v>
      </c>
      <c r="L626" t="s">
        <v>101</v>
      </c>
      <c r="M626" t="s">
        <v>24</v>
      </c>
      <c r="N626" t="s">
        <v>25</v>
      </c>
      <c r="O626" t="s">
        <v>26</v>
      </c>
      <c r="P626" s="1">
        <v>39813</v>
      </c>
      <c r="Q626" t="s">
        <v>53</v>
      </c>
      <c r="R626" s="2">
        <v>9405</v>
      </c>
      <c r="S626">
        <v>10</v>
      </c>
      <c r="T626">
        <v>0</v>
      </c>
      <c r="U626" t="s">
        <v>28</v>
      </c>
    </row>
    <row r="627" spans="1:21" x14ac:dyDescent="0.25">
      <c r="A627">
        <v>780</v>
      </c>
      <c r="B627" t="s">
        <v>1656</v>
      </c>
      <c r="C627" s="1">
        <v>39813</v>
      </c>
      <c r="D627" t="s">
        <v>1657</v>
      </c>
      <c r="E627" t="s">
        <v>1658</v>
      </c>
      <c r="F627" t="s">
        <v>247</v>
      </c>
      <c r="G627" t="s">
        <v>248</v>
      </c>
      <c r="H627" t="s">
        <v>1595</v>
      </c>
      <c r="I627" t="s">
        <v>99</v>
      </c>
      <c r="J627" t="s">
        <v>100</v>
      </c>
      <c r="K627">
        <v>8</v>
      </c>
      <c r="L627" t="s">
        <v>101</v>
      </c>
      <c r="M627" t="s">
        <v>24</v>
      </c>
      <c r="N627" t="s">
        <v>25</v>
      </c>
      <c r="O627" t="s">
        <v>26</v>
      </c>
      <c r="P627" s="1">
        <v>39813</v>
      </c>
      <c r="Q627" t="s">
        <v>53</v>
      </c>
      <c r="R627" s="2">
        <v>1899</v>
      </c>
      <c r="S627">
        <v>10</v>
      </c>
      <c r="T627">
        <v>0</v>
      </c>
      <c r="U627" t="s">
        <v>28</v>
      </c>
    </row>
    <row r="628" spans="1:21" x14ac:dyDescent="0.25">
      <c r="A628">
        <v>781</v>
      </c>
      <c r="B628" t="s">
        <v>1659</v>
      </c>
      <c r="C628" s="1">
        <v>39813</v>
      </c>
      <c r="D628" t="s">
        <v>1660</v>
      </c>
      <c r="E628" t="s">
        <v>246</v>
      </c>
      <c r="F628" t="s">
        <v>247</v>
      </c>
      <c r="G628" t="s">
        <v>248</v>
      </c>
      <c r="H628" t="s">
        <v>1661</v>
      </c>
      <c r="I628" t="s">
        <v>99</v>
      </c>
      <c r="J628" t="s">
        <v>100</v>
      </c>
      <c r="K628">
        <v>8</v>
      </c>
      <c r="L628" t="s">
        <v>101</v>
      </c>
      <c r="M628" t="s">
        <v>24</v>
      </c>
      <c r="N628" t="s">
        <v>25</v>
      </c>
      <c r="O628" t="s">
        <v>26</v>
      </c>
      <c r="P628" s="1">
        <v>39813</v>
      </c>
      <c r="Q628" t="s">
        <v>53</v>
      </c>
      <c r="R628">
        <v>643.29999999999995</v>
      </c>
      <c r="S628">
        <v>10</v>
      </c>
      <c r="T628">
        <v>0</v>
      </c>
      <c r="U628" t="s">
        <v>28</v>
      </c>
    </row>
    <row r="629" spans="1:21" x14ac:dyDescent="0.25">
      <c r="A629">
        <v>782</v>
      </c>
      <c r="B629" t="s">
        <v>1662</v>
      </c>
      <c r="C629" s="1">
        <v>39813</v>
      </c>
      <c r="D629" t="s">
        <v>1663</v>
      </c>
      <c r="E629" t="s">
        <v>1664</v>
      </c>
      <c r="F629" t="s">
        <v>247</v>
      </c>
      <c r="G629" t="s">
        <v>248</v>
      </c>
      <c r="H629" t="s">
        <v>1665</v>
      </c>
      <c r="I629" t="s">
        <v>99</v>
      </c>
      <c r="J629" t="s">
        <v>100</v>
      </c>
      <c r="K629">
        <v>8</v>
      </c>
      <c r="L629" t="s">
        <v>101</v>
      </c>
      <c r="M629" t="s">
        <v>24</v>
      </c>
      <c r="N629" t="s">
        <v>25</v>
      </c>
      <c r="O629" t="s">
        <v>26</v>
      </c>
      <c r="P629" s="1">
        <v>39813</v>
      </c>
      <c r="Q629" t="s">
        <v>53</v>
      </c>
      <c r="R629">
        <v>688</v>
      </c>
      <c r="S629">
        <v>10</v>
      </c>
      <c r="T629">
        <v>0</v>
      </c>
      <c r="U629" t="s">
        <v>28</v>
      </c>
    </row>
    <row r="630" spans="1:21" x14ac:dyDescent="0.25">
      <c r="A630">
        <v>783</v>
      </c>
      <c r="B630" t="s">
        <v>1666</v>
      </c>
      <c r="C630" s="1">
        <v>39813</v>
      </c>
      <c r="D630" t="s">
        <v>1667</v>
      </c>
      <c r="E630" t="s">
        <v>1668</v>
      </c>
      <c r="F630" t="s">
        <v>247</v>
      </c>
      <c r="G630" t="s">
        <v>248</v>
      </c>
      <c r="H630" t="s">
        <v>1669</v>
      </c>
      <c r="I630" t="s">
        <v>99</v>
      </c>
      <c r="J630" t="s">
        <v>100</v>
      </c>
      <c r="K630">
        <v>8</v>
      </c>
      <c r="L630" t="s">
        <v>101</v>
      </c>
      <c r="M630" t="s">
        <v>24</v>
      </c>
      <c r="N630" t="s">
        <v>25</v>
      </c>
      <c r="O630" t="s">
        <v>26</v>
      </c>
      <c r="P630" s="1">
        <v>39813</v>
      </c>
      <c r="Q630" t="s">
        <v>53</v>
      </c>
      <c r="R630" s="2">
        <v>1075</v>
      </c>
      <c r="S630">
        <v>10</v>
      </c>
      <c r="T630">
        <v>0</v>
      </c>
      <c r="U630" t="s">
        <v>28</v>
      </c>
    </row>
    <row r="631" spans="1:21" x14ac:dyDescent="0.25">
      <c r="A631">
        <v>784</v>
      </c>
      <c r="B631" t="s">
        <v>1670</v>
      </c>
      <c r="C631" s="1">
        <v>39813</v>
      </c>
      <c r="D631" t="s">
        <v>1671</v>
      </c>
      <c r="E631" t="s">
        <v>246</v>
      </c>
      <c r="F631" t="s">
        <v>247</v>
      </c>
      <c r="G631" t="s">
        <v>248</v>
      </c>
      <c r="H631" t="s">
        <v>1672</v>
      </c>
      <c r="I631" t="s">
        <v>99</v>
      </c>
      <c r="J631" t="s">
        <v>100</v>
      </c>
      <c r="K631">
        <v>8</v>
      </c>
      <c r="L631" t="s">
        <v>101</v>
      </c>
      <c r="M631" t="s">
        <v>24</v>
      </c>
      <c r="N631" t="s">
        <v>25</v>
      </c>
      <c r="O631" t="s">
        <v>26</v>
      </c>
      <c r="P631" s="1">
        <v>39813</v>
      </c>
      <c r="Q631" t="s">
        <v>53</v>
      </c>
      <c r="R631">
        <v>229</v>
      </c>
      <c r="S631">
        <v>10</v>
      </c>
      <c r="T631">
        <v>0</v>
      </c>
      <c r="U631" t="s">
        <v>28</v>
      </c>
    </row>
    <row r="632" spans="1:21" x14ac:dyDescent="0.25">
      <c r="A632">
        <v>785</v>
      </c>
      <c r="B632" t="s">
        <v>1673</v>
      </c>
      <c r="C632" s="1">
        <v>39813</v>
      </c>
      <c r="D632" t="s">
        <v>1674</v>
      </c>
      <c r="E632" t="s">
        <v>246</v>
      </c>
      <c r="F632" t="s">
        <v>247</v>
      </c>
      <c r="G632" t="s">
        <v>248</v>
      </c>
      <c r="H632" t="s">
        <v>1675</v>
      </c>
      <c r="I632" t="s">
        <v>99</v>
      </c>
      <c r="J632" t="s">
        <v>100</v>
      </c>
      <c r="K632">
        <v>8</v>
      </c>
      <c r="L632" t="s">
        <v>101</v>
      </c>
      <c r="M632" t="s">
        <v>24</v>
      </c>
      <c r="N632" t="s">
        <v>25</v>
      </c>
      <c r="O632" t="s">
        <v>26</v>
      </c>
      <c r="P632" s="1">
        <v>39813</v>
      </c>
      <c r="Q632" t="s">
        <v>53</v>
      </c>
      <c r="R632" s="2">
        <v>1435.72</v>
      </c>
      <c r="S632">
        <v>10</v>
      </c>
      <c r="T632">
        <v>0</v>
      </c>
      <c r="U632" t="s">
        <v>28</v>
      </c>
    </row>
    <row r="633" spans="1:21" x14ac:dyDescent="0.25">
      <c r="A633">
        <v>786</v>
      </c>
      <c r="B633" t="s">
        <v>1676</v>
      </c>
      <c r="C633" s="1">
        <v>40178</v>
      </c>
      <c r="D633" t="s">
        <v>1458</v>
      </c>
      <c r="E633" t="s">
        <v>333</v>
      </c>
      <c r="F633" t="s">
        <v>247</v>
      </c>
      <c r="G633" t="s">
        <v>248</v>
      </c>
      <c r="H633" t="s">
        <v>1459</v>
      </c>
      <c r="I633" t="s">
        <v>99</v>
      </c>
      <c r="J633" t="s">
        <v>100</v>
      </c>
      <c r="K633">
        <v>8</v>
      </c>
      <c r="L633" t="s">
        <v>101</v>
      </c>
      <c r="M633" t="s">
        <v>24</v>
      </c>
      <c r="N633" t="s">
        <v>25</v>
      </c>
      <c r="O633" t="s">
        <v>26</v>
      </c>
      <c r="P633" s="1">
        <v>40178</v>
      </c>
      <c r="Q633" t="s">
        <v>53</v>
      </c>
      <c r="R633" s="2">
        <v>6995.45</v>
      </c>
      <c r="S633">
        <v>10</v>
      </c>
      <c r="T633">
        <v>0</v>
      </c>
      <c r="U633" t="s">
        <v>28</v>
      </c>
    </row>
    <row r="634" spans="1:21" x14ac:dyDescent="0.25">
      <c r="A634">
        <v>787</v>
      </c>
      <c r="B634" t="s">
        <v>1677</v>
      </c>
      <c r="C634" s="1">
        <v>40178</v>
      </c>
      <c r="D634" t="s">
        <v>1678</v>
      </c>
      <c r="E634" t="s">
        <v>246</v>
      </c>
      <c r="F634" t="s">
        <v>247</v>
      </c>
      <c r="G634" t="s">
        <v>248</v>
      </c>
      <c r="H634" t="s">
        <v>674</v>
      </c>
      <c r="I634" t="s">
        <v>1679</v>
      </c>
      <c r="J634" t="s">
        <v>1680</v>
      </c>
      <c r="K634">
        <v>11</v>
      </c>
      <c r="L634" t="s">
        <v>1681</v>
      </c>
      <c r="M634" t="s">
        <v>24</v>
      </c>
      <c r="N634" t="s">
        <v>25</v>
      </c>
      <c r="O634" t="s">
        <v>26</v>
      </c>
      <c r="P634" s="1">
        <v>40178</v>
      </c>
      <c r="Q634" t="s">
        <v>53</v>
      </c>
      <c r="R634" s="2">
        <v>3457</v>
      </c>
      <c r="S634">
        <v>10</v>
      </c>
      <c r="T634">
        <v>0</v>
      </c>
      <c r="U634" t="s">
        <v>28</v>
      </c>
    </row>
    <row r="635" spans="1:21" x14ac:dyDescent="0.25">
      <c r="A635">
        <v>788</v>
      </c>
      <c r="B635" t="s">
        <v>1682</v>
      </c>
      <c r="C635" s="1">
        <v>40178</v>
      </c>
      <c r="D635" t="s">
        <v>1683</v>
      </c>
      <c r="E635" t="s">
        <v>246</v>
      </c>
      <c r="F635" t="s">
        <v>247</v>
      </c>
      <c r="G635" t="s">
        <v>248</v>
      </c>
      <c r="H635" t="s">
        <v>674</v>
      </c>
      <c r="I635" t="s">
        <v>99</v>
      </c>
      <c r="J635" t="s">
        <v>100</v>
      </c>
      <c r="K635">
        <v>8</v>
      </c>
      <c r="L635" t="s">
        <v>101</v>
      </c>
      <c r="M635" t="s">
        <v>24</v>
      </c>
      <c r="N635" t="s">
        <v>25</v>
      </c>
      <c r="O635" t="s">
        <v>26</v>
      </c>
      <c r="P635" s="1">
        <v>40178</v>
      </c>
      <c r="Q635" t="s">
        <v>53</v>
      </c>
      <c r="R635" s="2">
        <v>9300</v>
      </c>
      <c r="S635">
        <v>10</v>
      </c>
      <c r="T635">
        <v>0</v>
      </c>
      <c r="U635" t="s">
        <v>28</v>
      </c>
    </row>
    <row r="636" spans="1:21" x14ac:dyDescent="0.25">
      <c r="A636">
        <v>789</v>
      </c>
      <c r="B636" t="s">
        <v>1684</v>
      </c>
      <c r="C636" s="1">
        <v>40178</v>
      </c>
      <c r="D636" t="s">
        <v>1685</v>
      </c>
      <c r="E636" t="s">
        <v>333</v>
      </c>
      <c r="F636" t="s">
        <v>247</v>
      </c>
      <c r="G636" t="s">
        <v>248</v>
      </c>
      <c r="H636" t="s">
        <v>674</v>
      </c>
      <c r="I636" t="s">
        <v>221</v>
      </c>
      <c r="J636" t="s">
        <v>222</v>
      </c>
      <c r="K636">
        <v>12</v>
      </c>
      <c r="L636" t="s">
        <v>223</v>
      </c>
      <c r="M636" t="s">
        <v>24</v>
      </c>
      <c r="N636" t="s">
        <v>25</v>
      </c>
      <c r="O636" t="s">
        <v>26</v>
      </c>
      <c r="P636" s="1">
        <v>40178</v>
      </c>
      <c r="Q636" t="s">
        <v>53</v>
      </c>
      <c r="R636" s="2">
        <v>9499.01</v>
      </c>
      <c r="S636">
        <v>10</v>
      </c>
      <c r="T636">
        <v>0</v>
      </c>
      <c r="U636" t="s">
        <v>28</v>
      </c>
    </row>
    <row r="637" spans="1:21" x14ac:dyDescent="0.25">
      <c r="A637">
        <v>790</v>
      </c>
      <c r="B637" t="s">
        <v>1686</v>
      </c>
      <c r="C637" s="1">
        <v>40178</v>
      </c>
      <c r="D637" t="s">
        <v>1687</v>
      </c>
      <c r="E637" t="s">
        <v>246</v>
      </c>
      <c r="F637" t="s">
        <v>247</v>
      </c>
      <c r="G637" t="s">
        <v>248</v>
      </c>
      <c r="H637" t="s">
        <v>1688</v>
      </c>
      <c r="I637" t="s">
        <v>99</v>
      </c>
      <c r="J637" t="s">
        <v>100</v>
      </c>
      <c r="K637">
        <v>8</v>
      </c>
      <c r="L637" t="s">
        <v>101</v>
      </c>
      <c r="M637" t="s">
        <v>24</v>
      </c>
      <c r="N637" t="s">
        <v>25</v>
      </c>
      <c r="O637" t="s">
        <v>26</v>
      </c>
      <c r="P637" s="1">
        <v>40178</v>
      </c>
      <c r="Q637" t="s">
        <v>53</v>
      </c>
      <c r="R637" s="2">
        <v>29222.65</v>
      </c>
      <c r="S637">
        <v>10</v>
      </c>
      <c r="T637">
        <v>0</v>
      </c>
      <c r="U637" t="s">
        <v>28</v>
      </c>
    </row>
    <row r="638" spans="1:21" x14ac:dyDescent="0.25">
      <c r="A638">
        <v>791</v>
      </c>
      <c r="B638" t="s">
        <v>1689</v>
      </c>
      <c r="C638" s="1">
        <v>40178</v>
      </c>
      <c r="D638" t="s">
        <v>1690</v>
      </c>
      <c r="E638" t="s">
        <v>246</v>
      </c>
      <c r="F638" t="s">
        <v>247</v>
      </c>
      <c r="G638" t="s">
        <v>248</v>
      </c>
      <c r="H638" t="s">
        <v>674</v>
      </c>
      <c r="I638" t="s">
        <v>200</v>
      </c>
      <c r="J638" t="s">
        <v>201</v>
      </c>
      <c r="K638">
        <v>1</v>
      </c>
      <c r="L638" t="s">
        <v>202</v>
      </c>
      <c r="M638" t="s">
        <v>24</v>
      </c>
      <c r="N638" t="s">
        <v>25</v>
      </c>
      <c r="O638" t="s">
        <v>26</v>
      </c>
      <c r="P638" s="1">
        <v>40178</v>
      </c>
      <c r="Q638" t="s">
        <v>53</v>
      </c>
      <c r="R638" s="2">
        <v>6496.35</v>
      </c>
      <c r="S638">
        <v>10</v>
      </c>
      <c r="T638">
        <v>0</v>
      </c>
      <c r="U638" t="s">
        <v>28</v>
      </c>
    </row>
    <row r="639" spans="1:21" x14ac:dyDescent="0.25">
      <c r="A639">
        <v>792</v>
      </c>
      <c r="B639" t="s">
        <v>1691</v>
      </c>
      <c r="C639" s="1">
        <v>40178</v>
      </c>
      <c r="D639" t="s">
        <v>1692</v>
      </c>
      <c r="E639" t="s">
        <v>1693</v>
      </c>
      <c r="F639" t="s">
        <v>247</v>
      </c>
      <c r="G639" t="s">
        <v>248</v>
      </c>
      <c r="H639" t="s">
        <v>674</v>
      </c>
      <c r="I639" t="s">
        <v>99</v>
      </c>
      <c r="J639" t="s">
        <v>100</v>
      </c>
      <c r="K639">
        <v>8</v>
      </c>
      <c r="L639" t="s">
        <v>101</v>
      </c>
      <c r="M639" t="s">
        <v>24</v>
      </c>
      <c r="N639" t="s">
        <v>25</v>
      </c>
      <c r="O639" t="s">
        <v>26</v>
      </c>
      <c r="P639" s="1">
        <v>40178</v>
      </c>
      <c r="Q639" t="s">
        <v>53</v>
      </c>
      <c r="R639" s="2">
        <v>1000</v>
      </c>
      <c r="S639">
        <v>10</v>
      </c>
      <c r="T639">
        <v>0</v>
      </c>
      <c r="U639" t="s">
        <v>28</v>
      </c>
    </row>
    <row r="640" spans="1:21" x14ac:dyDescent="0.25">
      <c r="A640">
        <v>793</v>
      </c>
      <c r="B640" t="s">
        <v>1694</v>
      </c>
      <c r="C640" s="1">
        <v>40178</v>
      </c>
      <c r="D640" t="s">
        <v>1695</v>
      </c>
      <c r="E640" t="s">
        <v>246</v>
      </c>
      <c r="F640" t="s">
        <v>247</v>
      </c>
      <c r="G640" t="s">
        <v>248</v>
      </c>
      <c r="H640" t="s">
        <v>674</v>
      </c>
      <c r="I640" t="s">
        <v>1696</v>
      </c>
      <c r="J640" t="s">
        <v>1697</v>
      </c>
      <c r="K640">
        <v>30</v>
      </c>
      <c r="L640" t="s">
        <v>1698</v>
      </c>
      <c r="M640" t="s">
        <v>24</v>
      </c>
      <c r="N640" t="s">
        <v>25</v>
      </c>
      <c r="O640" t="s">
        <v>26</v>
      </c>
      <c r="P640" s="1">
        <v>40178</v>
      </c>
      <c r="Q640" t="s">
        <v>53</v>
      </c>
      <c r="R640">
        <v>250</v>
      </c>
      <c r="S640">
        <v>10</v>
      </c>
      <c r="T640">
        <v>0</v>
      </c>
      <c r="U640" t="s">
        <v>28</v>
      </c>
    </row>
    <row r="641" spans="1:21" x14ac:dyDescent="0.25">
      <c r="A641">
        <v>794</v>
      </c>
      <c r="B641" t="s">
        <v>1699</v>
      </c>
      <c r="C641" s="1">
        <v>40178</v>
      </c>
      <c r="D641" t="s">
        <v>1700</v>
      </c>
      <c r="E641" t="s">
        <v>246</v>
      </c>
      <c r="F641" t="s">
        <v>247</v>
      </c>
      <c r="G641" t="s">
        <v>248</v>
      </c>
      <c r="H641" t="s">
        <v>674</v>
      </c>
      <c r="I641" t="s">
        <v>99</v>
      </c>
      <c r="J641" t="s">
        <v>100</v>
      </c>
      <c r="K641">
        <v>8</v>
      </c>
      <c r="L641" t="s">
        <v>101</v>
      </c>
      <c r="M641" t="s">
        <v>24</v>
      </c>
      <c r="N641" t="s">
        <v>25</v>
      </c>
      <c r="O641" t="s">
        <v>26</v>
      </c>
      <c r="P641" s="1">
        <v>40178</v>
      </c>
      <c r="Q641" t="s">
        <v>53</v>
      </c>
      <c r="R641">
        <v>730.25</v>
      </c>
      <c r="S641">
        <v>10</v>
      </c>
      <c r="T641">
        <v>0</v>
      </c>
      <c r="U641" t="s">
        <v>28</v>
      </c>
    </row>
    <row r="642" spans="1:21" x14ac:dyDescent="0.25">
      <c r="A642">
        <v>795</v>
      </c>
      <c r="B642" t="s">
        <v>1701</v>
      </c>
      <c r="C642" s="1">
        <v>40178</v>
      </c>
      <c r="D642" t="s">
        <v>1702</v>
      </c>
      <c r="E642" t="s">
        <v>246</v>
      </c>
      <c r="F642" t="s">
        <v>247</v>
      </c>
      <c r="G642" t="s">
        <v>248</v>
      </c>
      <c r="H642" t="s">
        <v>674</v>
      </c>
      <c r="I642" t="s">
        <v>1703</v>
      </c>
      <c r="J642" t="s">
        <v>1704</v>
      </c>
      <c r="K642">
        <v>23</v>
      </c>
      <c r="L642" t="s">
        <v>149</v>
      </c>
      <c r="M642" t="s">
        <v>24</v>
      </c>
      <c r="N642" t="s">
        <v>25</v>
      </c>
      <c r="O642" t="s">
        <v>26</v>
      </c>
      <c r="P642" s="1">
        <v>40178</v>
      </c>
      <c r="Q642" t="s">
        <v>53</v>
      </c>
      <c r="R642" s="2">
        <v>8395</v>
      </c>
      <c r="S642">
        <v>10</v>
      </c>
      <c r="T642">
        <v>0</v>
      </c>
      <c r="U642" t="s">
        <v>28</v>
      </c>
    </row>
    <row r="643" spans="1:21" x14ac:dyDescent="0.25">
      <c r="A643">
        <v>796</v>
      </c>
      <c r="B643" t="s">
        <v>1705</v>
      </c>
      <c r="C643" s="1">
        <v>40178</v>
      </c>
      <c r="D643" t="s">
        <v>1706</v>
      </c>
      <c r="E643" t="s">
        <v>246</v>
      </c>
      <c r="F643" t="s">
        <v>247</v>
      </c>
      <c r="G643" t="s">
        <v>248</v>
      </c>
      <c r="H643" t="s">
        <v>674</v>
      </c>
      <c r="I643" t="s">
        <v>71</v>
      </c>
      <c r="J643" t="s">
        <v>72</v>
      </c>
      <c r="K643">
        <v>3</v>
      </c>
      <c r="L643" t="s">
        <v>73</v>
      </c>
      <c r="M643" t="s">
        <v>24</v>
      </c>
      <c r="N643" t="s">
        <v>25</v>
      </c>
      <c r="O643" t="s">
        <v>26</v>
      </c>
      <c r="P643" s="1">
        <v>40178</v>
      </c>
      <c r="Q643" t="s">
        <v>53</v>
      </c>
      <c r="R643">
        <v>287.5</v>
      </c>
      <c r="S643">
        <v>10</v>
      </c>
      <c r="T643">
        <v>0</v>
      </c>
      <c r="U643" t="s">
        <v>28</v>
      </c>
    </row>
    <row r="644" spans="1:21" x14ac:dyDescent="0.25">
      <c r="A644">
        <v>797</v>
      </c>
      <c r="B644" t="s">
        <v>1707</v>
      </c>
      <c r="C644" s="1">
        <v>40543</v>
      </c>
      <c r="D644" t="s">
        <v>1708</v>
      </c>
      <c r="E644" t="s">
        <v>246</v>
      </c>
      <c r="F644" t="s">
        <v>247</v>
      </c>
      <c r="G644" t="s">
        <v>248</v>
      </c>
      <c r="H644" t="s">
        <v>674</v>
      </c>
      <c r="I644" t="s">
        <v>200</v>
      </c>
      <c r="J644" t="s">
        <v>201</v>
      </c>
      <c r="K644">
        <v>1</v>
      </c>
      <c r="L644" t="s">
        <v>202</v>
      </c>
      <c r="M644" t="s">
        <v>24</v>
      </c>
      <c r="N644" t="s">
        <v>25</v>
      </c>
      <c r="O644" t="s">
        <v>26</v>
      </c>
      <c r="P644" s="1">
        <v>40543</v>
      </c>
      <c r="Q644" t="s">
        <v>53</v>
      </c>
      <c r="R644" s="2">
        <v>1000</v>
      </c>
      <c r="S644">
        <v>10</v>
      </c>
      <c r="T644">
        <v>0</v>
      </c>
      <c r="U644" t="s">
        <v>28</v>
      </c>
    </row>
    <row r="645" spans="1:21" x14ac:dyDescent="0.25">
      <c r="A645">
        <v>798</v>
      </c>
      <c r="B645" t="s">
        <v>1709</v>
      </c>
      <c r="C645" s="1">
        <v>40908</v>
      </c>
      <c r="D645" t="s">
        <v>1710</v>
      </c>
      <c r="E645" t="s">
        <v>1711</v>
      </c>
      <c r="F645" t="s">
        <v>247</v>
      </c>
      <c r="G645" t="s">
        <v>248</v>
      </c>
      <c r="H645" t="s">
        <v>674</v>
      </c>
      <c r="I645" t="s">
        <v>99</v>
      </c>
      <c r="J645" t="s">
        <v>100</v>
      </c>
      <c r="K645">
        <v>8</v>
      </c>
      <c r="L645" t="s">
        <v>101</v>
      </c>
      <c r="M645" t="s">
        <v>24</v>
      </c>
      <c r="N645" t="s">
        <v>25</v>
      </c>
      <c r="O645" t="s">
        <v>26</v>
      </c>
      <c r="P645" s="1">
        <v>40908</v>
      </c>
      <c r="Q645" t="s">
        <v>53</v>
      </c>
      <c r="R645" s="2">
        <v>1440.14</v>
      </c>
      <c r="S645">
        <v>10</v>
      </c>
      <c r="T645">
        <v>0</v>
      </c>
      <c r="U645" t="s">
        <v>28</v>
      </c>
    </row>
    <row r="646" spans="1:21" x14ac:dyDescent="0.25">
      <c r="A646">
        <v>799</v>
      </c>
      <c r="B646" t="s">
        <v>1712</v>
      </c>
      <c r="C646" s="1">
        <v>40908</v>
      </c>
      <c r="D646" t="s">
        <v>1713</v>
      </c>
      <c r="E646" t="s">
        <v>1520</v>
      </c>
      <c r="F646" t="s">
        <v>247</v>
      </c>
      <c r="G646" t="s">
        <v>248</v>
      </c>
      <c r="H646" t="s">
        <v>674</v>
      </c>
      <c r="I646" t="s">
        <v>99</v>
      </c>
      <c r="J646" t="s">
        <v>100</v>
      </c>
      <c r="K646">
        <v>8</v>
      </c>
      <c r="L646" t="s">
        <v>101</v>
      </c>
      <c r="M646" t="s">
        <v>24</v>
      </c>
      <c r="N646" t="s">
        <v>25</v>
      </c>
      <c r="O646" t="s">
        <v>26</v>
      </c>
      <c r="P646" s="1">
        <v>40908</v>
      </c>
      <c r="Q646" t="s">
        <v>53</v>
      </c>
      <c r="R646" s="2">
        <v>1328.88</v>
      </c>
      <c r="S646">
        <v>10</v>
      </c>
      <c r="T646">
        <v>0</v>
      </c>
      <c r="U646" t="s">
        <v>28</v>
      </c>
    </row>
    <row r="647" spans="1:21" x14ac:dyDescent="0.25">
      <c r="A647">
        <v>800</v>
      </c>
      <c r="B647" t="s">
        <v>1714</v>
      </c>
      <c r="C647" s="1">
        <v>40908</v>
      </c>
      <c r="D647" t="s">
        <v>1715</v>
      </c>
      <c r="E647" t="s">
        <v>246</v>
      </c>
      <c r="F647" t="s">
        <v>247</v>
      </c>
      <c r="G647" t="s">
        <v>248</v>
      </c>
      <c r="H647" t="s">
        <v>674</v>
      </c>
      <c r="I647" t="s">
        <v>99</v>
      </c>
      <c r="J647" t="s">
        <v>100</v>
      </c>
      <c r="K647">
        <v>8</v>
      </c>
      <c r="L647" t="s">
        <v>101</v>
      </c>
      <c r="M647" t="s">
        <v>24</v>
      </c>
      <c r="N647" t="s">
        <v>25</v>
      </c>
      <c r="O647" t="s">
        <v>26</v>
      </c>
      <c r="P647" s="1">
        <v>40908</v>
      </c>
      <c r="Q647" t="s">
        <v>53</v>
      </c>
      <c r="R647" s="2">
        <v>20798.009999999998</v>
      </c>
      <c r="S647">
        <v>10</v>
      </c>
      <c r="T647">
        <v>0</v>
      </c>
      <c r="U647" t="s">
        <v>28</v>
      </c>
    </row>
    <row r="648" spans="1:21" x14ac:dyDescent="0.25">
      <c r="A648">
        <v>801</v>
      </c>
      <c r="B648" t="s">
        <v>1716</v>
      </c>
      <c r="C648" s="1">
        <v>40908</v>
      </c>
      <c r="D648" t="s">
        <v>1717</v>
      </c>
      <c r="E648" t="s">
        <v>246</v>
      </c>
      <c r="F648" t="s">
        <v>247</v>
      </c>
      <c r="G648" t="s">
        <v>248</v>
      </c>
      <c r="H648" t="s">
        <v>674</v>
      </c>
      <c r="I648" t="s">
        <v>99</v>
      </c>
      <c r="J648" t="s">
        <v>100</v>
      </c>
      <c r="K648">
        <v>8</v>
      </c>
      <c r="L648" t="s">
        <v>101</v>
      </c>
      <c r="M648" t="s">
        <v>24</v>
      </c>
      <c r="N648" t="s">
        <v>25</v>
      </c>
      <c r="O648" t="s">
        <v>26</v>
      </c>
      <c r="P648" s="1">
        <v>40908</v>
      </c>
      <c r="Q648" t="s">
        <v>53</v>
      </c>
      <c r="R648" s="2">
        <v>1392</v>
      </c>
      <c r="S648">
        <v>10</v>
      </c>
      <c r="T648">
        <v>0</v>
      </c>
      <c r="U648" t="s">
        <v>28</v>
      </c>
    </row>
    <row r="649" spans="1:21" x14ac:dyDescent="0.25">
      <c r="A649">
        <v>802</v>
      </c>
      <c r="B649" t="s">
        <v>1718</v>
      </c>
      <c r="C649" s="1">
        <v>40908</v>
      </c>
      <c r="D649" t="s">
        <v>1719</v>
      </c>
      <c r="E649" t="s">
        <v>246</v>
      </c>
      <c r="F649" t="s">
        <v>247</v>
      </c>
      <c r="G649" t="s">
        <v>248</v>
      </c>
      <c r="H649" t="s">
        <v>674</v>
      </c>
      <c r="I649" t="s">
        <v>99</v>
      </c>
      <c r="J649" t="s">
        <v>100</v>
      </c>
      <c r="K649">
        <v>8</v>
      </c>
      <c r="L649" t="s">
        <v>101</v>
      </c>
      <c r="M649" t="s">
        <v>24</v>
      </c>
      <c r="N649" t="s">
        <v>25</v>
      </c>
      <c r="O649" t="s">
        <v>26</v>
      </c>
      <c r="P649" s="1">
        <v>40908</v>
      </c>
      <c r="Q649" t="s">
        <v>53</v>
      </c>
      <c r="R649" s="2">
        <v>8579.24</v>
      </c>
      <c r="S649">
        <v>10</v>
      </c>
      <c r="T649">
        <v>0</v>
      </c>
      <c r="U649" t="s">
        <v>28</v>
      </c>
    </row>
    <row r="650" spans="1:21" x14ac:dyDescent="0.25">
      <c r="A650">
        <v>803</v>
      </c>
      <c r="B650" t="s">
        <v>1720</v>
      </c>
      <c r="C650" s="1">
        <v>40908</v>
      </c>
      <c r="D650" t="s">
        <v>1721</v>
      </c>
      <c r="E650" t="s">
        <v>246</v>
      </c>
      <c r="F650" t="s">
        <v>247</v>
      </c>
      <c r="G650" t="s">
        <v>248</v>
      </c>
      <c r="H650" t="s">
        <v>674</v>
      </c>
      <c r="I650" t="s">
        <v>99</v>
      </c>
      <c r="J650" t="s">
        <v>100</v>
      </c>
      <c r="K650">
        <v>8</v>
      </c>
      <c r="L650" t="s">
        <v>101</v>
      </c>
      <c r="M650" t="s">
        <v>24</v>
      </c>
      <c r="N650" t="s">
        <v>25</v>
      </c>
      <c r="O650" t="s">
        <v>26</v>
      </c>
      <c r="P650" s="1">
        <v>40908</v>
      </c>
      <c r="Q650" t="s">
        <v>53</v>
      </c>
      <c r="R650" s="2">
        <v>12965.26</v>
      </c>
      <c r="S650">
        <v>10</v>
      </c>
      <c r="T650">
        <v>0</v>
      </c>
      <c r="U650" t="s">
        <v>28</v>
      </c>
    </row>
    <row r="651" spans="1:21" x14ac:dyDescent="0.25">
      <c r="A651">
        <v>804</v>
      </c>
      <c r="B651" t="s">
        <v>1722</v>
      </c>
      <c r="C651" s="1">
        <v>40908</v>
      </c>
      <c r="D651" t="s">
        <v>1723</v>
      </c>
      <c r="E651" t="s">
        <v>246</v>
      </c>
      <c r="F651" t="s">
        <v>247</v>
      </c>
      <c r="G651" t="s">
        <v>248</v>
      </c>
      <c r="H651" t="s">
        <v>674</v>
      </c>
      <c r="I651" t="s">
        <v>99</v>
      </c>
      <c r="J651" t="s">
        <v>100</v>
      </c>
      <c r="K651">
        <v>8</v>
      </c>
      <c r="L651" t="s">
        <v>101</v>
      </c>
      <c r="M651" t="s">
        <v>24</v>
      </c>
      <c r="N651" t="s">
        <v>25</v>
      </c>
      <c r="O651" t="s">
        <v>26</v>
      </c>
      <c r="P651" s="1">
        <v>40908</v>
      </c>
      <c r="Q651" t="s">
        <v>53</v>
      </c>
      <c r="R651" s="2">
        <v>6699.52</v>
      </c>
      <c r="S651">
        <v>10</v>
      </c>
      <c r="T651">
        <v>0</v>
      </c>
      <c r="U651" t="s">
        <v>28</v>
      </c>
    </row>
    <row r="652" spans="1:21" x14ac:dyDescent="0.25">
      <c r="A652">
        <v>805</v>
      </c>
      <c r="B652" t="s">
        <v>1724</v>
      </c>
      <c r="C652" s="1">
        <v>40908</v>
      </c>
      <c r="D652" t="s">
        <v>1725</v>
      </c>
      <c r="E652" t="s">
        <v>246</v>
      </c>
      <c r="F652" t="s">
        <v>247</v>
      </c>
      <c r="G652" t="s">
        <v>248</v>
      </c>
      <c r="H652" t="s">
        <v>674</v>
      </c>
      <c r="I652" t="s">
        <v>99</v>
      </c>
      <c r="J652" t="s">
        <v>100</v>
      </c>
      <c r="K652">
        <v>8</v>
      </c>
      <c r="L652" t="s">
        <v>101</v>
      </c>
      <c r="M652" t="s">
        <v>24</v>
      </c>
      <c r="N652" t="s">
        <v>25</v>
      </c>
      <c r="O652" t="s">
        <v>26</v>
      </c>
      <c r="P652" s="1">
        <v>40908</v>
      </c>
      <c r="Q652" t="s">
        <v>53</v>
      </c>
      <c r="R652" s="2">
        <v>9591.4</v>
      </c>
      <c r="S652">
        <v>10</v>
      </c>
      <c r="T652">
        <v>0</v>
      </c>
      <c r="U652" t="s">
        <v>28</v>
      </c>
    </row>
    <row r="653" spans="1:21" x14ac:dyDescent="0.25">
      <c r="A653">
        <v>806</v>
      </c>
      <c r="B653" t="s">
        <v>1726</v>
      </c>
      <c r="C653" s="1">
        <v>40908</v>
      </c>
      <c r="D653" t="s">
        <v>1727</v>
      </c>
      <c r="E653" t="s">
        <v>246</v>
      </c>
      <c r="F653" t="s">
        <v>247</v>
      </c>
      <c r="G653" t="s">
        <v>248</v>
      </c>
      <c r="H653" t="s">
        <v>674</v>
      </c>
      <c r="I653" t="s">
        <v>99</v>
      </c>
      <c r="J653" t="s">
        <v>100</v>
      </c>
      <c r="K653">
        <v>8</v>
      </c>
      <c r="L653" t="s">
        <v>101</v>
      </c>
      <c r="M653" t="s">
        <v>24</v>
      </c>
      <c r="N653" t="s">
        <v>25</v>
      </c>
      <c r="O653" t="s">
        <v>26</v>
      </c>
      <c r="P653" s="1">
        <v>40908</v>
      </c>
      <c r="Q653" t="s">
        <v>53</v>
      </c>
      <c r="R653" s="2">
        <v>14893.18</v>
      </c>
      <c r="S653">
        <v>10</v>
      </c>
      <c r="T653">
        <v>0</v>
      </c>
      <c r="U653" t="s">
        <v>28</v>
      </c>
    </row>
    <row r="654" spans="1:21" x14ac:dyDescent="0.25">
      <c r="A654">
        <v>807</v>
      </c>
      <c r="B654" t="s">
        <v>1728</v>
      </c>
      <c r="C654" s="1">
        <v>40908</v>
      </c>
      <c r="D654" t="s">
        <v>1729</v>
      </c>
      <c r="E654" t="s">
        <v>246</v>
      </c>
      <c r="F654" t="s">
        <v>247</v>
      </c>
      <c r="G654" t="s">
        <v>248</v>
      </c>
      <c r="H654" t="s">
        <v>674</v>
      </c>
      <c r="I654" t="s">
        <v>99</v>
      </c>
      <c r="J654" t="s">
        <v>100</v>
      </c>
      <c r="K654">
        <v>8</v>
      </c>
      <c r="L654" t="s">
        <v>101</v>
      </c>
      <c r="M654" t="s">
        <v>24</v>
      </c>
      <c r="N654" t="s">
        <v>25</v>
      </c>
      <c r="O654" t="s">
        <v>26</v>
      </c>
      <c r="P654" s="1">
        <v>40908</v>
      </c>
      <c r="Q654" t="s">
        <v>53</v>
      </c>
      <c r="R654" s="2">
        <v>4787.67</v>
      </c>
      <c r="S654">
        <v>10</v>
      </c>
      <c r="T654">
        <v>0</v>
      </c>
      <c r="U654" t="s">
        <v>28</v>
      </c>
    </row>
    <row r="655" spans="1:21" x14ac:dyDescent="0.25">
      <c r="A655">
        <v>808</v>
      </c>
      <c r="B655" t="s">
        <v>1730</v>
      </c>
      <c r="C655" s="1">
        <v>40908</v>
      </c>
      <c r="D655" t="s">
        <v>1731</v>
      </c>
      <c r="E655" t="s">
        <v>246</v>
      </c>
      <c r="F655" t="s">
        <v>247</v>
      </c>
      <c r="G655" t="s">
        <v>248</v>
      </c>
      <c r="H655" t="s">
        <v>674</v>
      </c>
      <c r="I655" t="s">
        <v>99</v>
      </c>
      <c r="J655" t="s">
        <v>100</v>
      </c>
      <c r="K655">
        <v>8</v>
      </c>
      <c r="L655" t="s">
        <v>101</v>
      </c>
      <c r="M655" t="s">
        <v>24</v>
      </c>
      <c r="N655" t="s">
        <v>25</v>
      </c>
      <c r="O655" t="s">
        <v>26</v>
      </c>
      <c r="P655" s="1">
        <v>40908</v>
      </c>
      <c r="Q655" t="s">
        <v>53</v>
      </c>
      <c r="R655" s="2">
        <v>2877.47</v>
      </c>
      <c r="S655">
        <v>10</v>
      </c>
      <c r="T655">
        <v>0</v>
      </c>
      <c r="U655" t="s">
        <v>28</v>
      </c>
    </row>
    <row r="656" spans="1:21" x14ac:dyDescent="0.25">
      <c r="A656">
        <v>809</v>
      </c>
      <c r="B656" t="s">
        <v>1732</v>
      </c>
      <c r="C656" s="1">
        <v>40908</v>
      </c>
      <c r="D656" t="s">
        <v>1733</v>
      </c>
      <c r="E656" t="s">
        <v>246</v>
      </c>
      <c r="F656" t="s">
        <v>247</v>
      </c>
      <c r="G656" t="s">
        <v>248</v>
      </c>
      <c r="H656" t="s">
        <v>674</v>
      </c>
      <c r="I656" t="s">
        <v>99</v>
      </c>
      <c r="J656" t="s">
        <v>100</v>
      </c>
      <c r="K656">
        <v>8</v>
      </c>
      <c r="L656" t="s">
        <v>101</v>
      </c>
      <c r="M656" t="s">
        <v>24</v>
      </c>
      <c r="N656" t="s">
        <v>25</v>
      </c>
      <c r="O656" t="s">
        <v>26</v>
      </c>
      <c r="P656" s="1">
        <v>40908</v>
      </c>
      <c r="Q656" t="s">
        <v>53</v>
      </c>
      <c r="R656" s="2">
        <v>7591.19</v>
      </c>
      <c r="S656">
        <v>10</v>
      </c>
      <c r="T656">
        <v>0</v>
      </c>
      <c r="U656" t="s">
        <v>28</v>
      </c>
    </row>
    <row r="657" spans="1:21" x14ac:dyDescent="0.25">
      <c r="A657">
        <v>810</v>
      </c>
      <c r="B657" t="s">
        <v>1734</v>
      </c>
      <c r="C657" s="1">
        <v>41274</v>
      </c>
      <c r="D657" t="s">
        <v>1735</v>
      </c>
      <c r="E657" t="s">
        <v>246</v>
      </c>
      <c r="F657" t="s">
        <v>247</v>
      </c>
      <c r="G657" t="s">
        <v>248</v>
      </c>
      <c r="H657" t="s">
        <v>674</v>
      </c>
      <c r="I657" t="s">
        <v>99</v>
      </c>
      <c r="J657" t="s">
        <v>100</v>
      </c>
      <c r="K657">
        <v>8</v>
      </c>
      <c r="L657" t="s">
        <v>101</v>
      </c>
      <c r="M657" t="s">
        <v>24</v>
      </c>
      <c r="N657" t="s">
        <v>25</v>
      </c>
      <c r="O657" t="s">
        <v>26</v>
      </c>
      <c r="P657" s="1">
        <v>41274</v>
      </c>
      <c r="Q657" t="s">
        <v>53</v>
      </c>
      <c r="R657" s="2">
        <v>10580.01</v>
      </c>
      <c r="S657">
        <v>10</v>
      </c>
      <c r="T657">
        <v>0</v>
      </c>
      <c r="U657" t="s">
        <v>28</v>
      </c>
    </row>
    <row r="658" spans="1:21" ht="409.5" x14ac:dyDescent="0.25">
      <c r="A658">
        <v>811</v>
      </c>
      <c r="B658" t="s">
        <v>1736</v>
      </c>
      <c r="C658" s="1">
        <v>41274</v>
      </c>
      <c r="D658" s="3" t="s">
        <v>1737</v>
      </c>
      <c r="E658" t="s">
        <v>246</v>
      </c>
      <c r="F658" t="s">
        <v>247</v>
      </c>
      <c r="G658" t="s">
        <v>248</v>
      </c>
      <c r="H658" t="s">
        <v>674</v>
      </c>
      <c r="I658" t="s">
        <v>132</v>
      </c>
      <c r="J658" t="s">
        <v>133</v>
      </c>
      <c r="K658">
        <v>22</v>
      </c>
      <c r="L658" t="s">
        <v>134</v>
      </c>
      <c r="M658" t="s">
        <v>1738</v>
      </c>
      <c r="N658" t="s">
        <v>1739</v>
      </c>
      <c r="O658" t="s">
        <v>1740</v>
      </c>
      <c r="P658" s="1">
        <v>38717</v>
      </c>
      <c r="Q658" t="s">
        <v>53</v>
      </c>
      <c r="R658" s="2">
        <v>20038.77</v>
      </c>
      <c r="S658">
        <v>3</v>
      </c>
      <c r="T658">
        <v>0</v>
      </c>
      <c r="U658" t="s">
        <v>28</v>
      </c>
    </row>
    <row r="659" spans="1:21" ht="409.5" x14ac:dyDescent="0.25">
      <c r="A659">
        <v>817</v>
      </c>
      <c r="B659" t="s">
        <v>1741</v>
      </c>
      <c r="C659" s="1">
        <v>38717</v>
      </c>
      <c r="D659" s="3" t="s">
        <v>1742</v>
      </c>
      <c r="E659" t="s">
        <v>246</v>
      </c>
      <c r="F659" t="s">
        <v>247</v>
      </c>
      <c r="G659" t="s">
        <v>248</v>
      </c>
      <c r="H659" t="s">
        <v>674</v>
      </c>
      <c r="I659" t="s">
        <v>93</v>
      </c>
      <c r="J659" t="s">
        <v>94</v>
      </c>
      <c r="K659">
        <v>18</v>
      </c>
      <c r="L659" t="s">
        <v>95</v>
      </c>
      <c r="M659" t="s">
        <v>1738</v>
      </c>
      <c r="N659" t="s">
        <v>1739</v>
      </c>
      <c r="O659" t="s">
        <v>1740</v>
      </c>
      <c r="P659" s="1">
        <v>38717</v>
      </c>
      <c r="Q659" t="s">
        <v>53</v>
      </c>
      <c r="R659">
        <v>477.11</v>
      </c>
      <c r="S659">
        <v>3</v>
      </c>
      <c r="T659">
        <v>0</v>
      </c>
      <c r="U659" t="s">
        <v>28</v>
      </c>
    </row>
    <row r="660" spans="1:21" x14ac:dyDescent="0.25">
      <c r="A660">
        <v>819</v>
      </c>
      <c r="B660" t="s">
        <v>1743</v>
      </c>
      <c r="C660" s="1">
        <v>38717</v>
      </c>
      <c r="D660" t="s">
        <v>1744</v>
      </c>
      <c r="E660" t="s">
        <v>246</v>
      </c>
      <c r="F660" t="s">
        <v>247</v>
      </c>
      <c r="G660" t="s">
        <v>248</v>
      </c>
      <c r="H660" t="s">
        <v>674</v>
      </c>
      <c r="I660" t="s">
        <v>99</v>
      </c>
      <c r="J660" t="s">
        <v>100</v>
      </c>
      <c r="K660">
        <v>8</v>
      </c>
      <c r="L660" t="s">
        <v>101</v>
      </c>
      <c r="M660" t="s">
        <v>1738</v>
      </c>
      <c r="N660" t="s">
        <v>1739</v>
      </c>
      <c r="O660" t="s">
        <v>1740</v>
      </c>
      <c r="P660" s="1">
        <v>38717</v>
      </c>
      <c r="Q660" t="s">
        <v>53</v>
      </c>
      <c r="R660" s="2">
        <v>155616</v>
      </c>
      <c r="S660">
        <v>3</v>
      </c>
      <c r="T660">
        <v>0</v>
      </c>
      <c r="U660" t="s">
        <v>28</v>
      </c>
    </row>
    <row r="661" spans="1:21" x14ac:dyDescent="0.25">
      <c r="A661">
        <v>820</v>
      </c>
      <c r="B661" t="s">
        <v>1745</v>
      </c>
      <c r="C661" s="1">
        <v>38717</v>
      </c>
      <c r="D661" t="s">
        <v>1746</v>
      </c>
      <c r="E661" t="s">
        <v>246</v>
      </c>
      <c r="F661" t="s">
        <v>247</v>
      </c>
      <c r="G661" t="s">
        <v>248</v>
      </c>
      <c r="H661" t="s">
        <v>674</v>
      </c>
      <c r="I661" t="s">
        <v>99</v>
      </c>
      <c r="J661" t="s">
        <v>100</v>
      </c>
      <c r="K661">
        <v>8</v>
      </c>
      <c r="L661" t="s">
        <v>101</v>
      </c>
      <c r="M661" t="s">
        <v>1738</v>
      </c>
      <c r="N661" t="s">
        <v>1739</v>
      </c>
      <c r="O661" t="s">
        <v>1740</v>
      </c>
      <c r="P661" s="1">
        <v>38717</v>
      </c>
      <c r="Q661" t="s">
        <v>53</v>
      </c>
      <c r="R661" s="2">
        <v>118818</v>
      </c>
      <c r="S661">
        <v>3</v>
      </c>
      <c r="T661">
        <v>0</v>
      </c>
      <c r="U661" t="s">
        <v>28</v>
      </c>
    </row>
    <row r="662" spans="1:21" x14ac:dyDescent="0.25">
      <c r="A662">
        <v>821</v>
      </c>
      <c r="B662" t="s">
        <v>1747</v>
      </c>
      <c r="C662" s="1">
        <v>38717</v>
      </c>
      <c r="D662" t="s">
        <v>1748</v>
      </c>
      <c r="E662" t="s">
        <v>246</v>
      </c>
      <c r="F662" t="s">
        <v>247</v>
      </c>
      <c r="G662" t="s">
        <v>248</v>
      </c>
      <c r="H662" t="s">
        <v>674</v>
      </c>
      <c r="I662" t="s">
        <v>99</v>
      </c>
      <c r="J662" t="s">
        <v>100</v>
      </c>
      <c r="K662">
        <v>8</v>
      </c>
      <c r="L662" t="s">
        <v>101</v>
      </c>
      <c r="M662" t="s">
        <v>1738</v>
      </c>
      <c r="N662" t="s">
        <v>1739</v>
      </c>
      <c r="O662" t="s">
        <v>1740</v>
      </c>
      <c r="P662" s="1">
        <v>38717</v>
      </c>
      <c r="Q662" t="s">
        <v>53</v>
      </c>
      <c r="R662" s="2">
        <v>14490</v>
      </c>
      <c r="S662">
        <v>3</v>
      </c>
      <c r="T662">
        <v>0</v>
      </c>
      <c r="U662" t="s">
        <v>28</v>
      </c>
    </row>
    <row r="663" spans="1:21" x14ac:dyDescent="0.25">
      <c r="A663">
        <v>822</v>
      </c>
      <c r="B663" t="s">
        <v>1749</v>
      </c>
      <c r="C663" s="1">
        <v>38717</v>
      </c>
      <c r="D663" t="s">
        <v>1750</v>
      </c>
      <c r="E663" t="s">
        <v>246</v>
      </c>
      <c r="F663" t="s">
        <v>247</v>
      </c>
      <c r="G663" t="s">
        <v>248</v>
      </c>
      <c r="H663" t="s">
        <v>674</v>
      </c>
      <c r="I663" t="s">
        <v>99</v>
      </c>
      <c r="J663" t="s">
        <v>100</v>
      </c>
      <c r="K663">
        <v>8</v>
      </c>
      <c r="L663" t="s">
        <v>101</v>
      </c>
      <c r="M663" t="s">
        <v>1738</v>
      </c>
      <c r="N663" t="s">
        <v>1739</v>
      </c>
      <c r="O663" t="s">
        <v>1740</v>
      </c>
      <c r="P663" s="1">
        <v>38717</v>
      </c>
      <c r="Q663" t="s">
        <v>53</v>
      </c>
      <c r="R663" s="2">
        <v>15939</v>
      </c>
      <c r="S663">
        <v>3</v>
      </c>
      <c r="T663">
        <v>0</v>
      </c>
      <c r="U663" t="s">
        <v>28</v>
      </c>
    </row>
    <row r="664" spans="1:21" x14ac:dyDescent="0.25">
      <c r="A664">
        <v>823</v>
      </c>
      <c r="B664" t="s">
        <v>1751</v>
      </c>
      <c r="C664" s="1">
        <v>38717</v>
      </c>
      <c r="D664" t="s">
        <v>1752</v>
      </c>
      <c r="E664" t="s">
        <v>246</v>
      </c>
      <c r="F664" t="s">
        <v>247</v>
      </c>
      <c r="G664" t="s">
        <v>248</v>
      </c>
      <c r="H664" t="s">
        <v>674</v>
      </c>
      <c r="I664" t="s">
        <v>99</v>
      </c>
      <c r="J664" t="s">
        <v>100</v>
      </c>
      <c r="K664">
        <v>8</v>
      </c>
      <c r="L664" t="s">
        <v>101</v>
      </c>
      <c r="M664" t="s">
        <v>1738</v>
      </c>
      <c r="N664" t="s">
        <v>1739</v>
      </c>
      <c r="O664" t="s">
        <v>1740</v>
      </c>
      <c r="P664" s="1">
        <v>38717</v>
      </c>
      <c r="Q664" t="s">
        <v>53</v>
      </c>
      <c r="R664" s="2">
        <v>3433.66</v>
      </c>
      <c r="S664">
        <v>3</v>
      </c>
      <c r="T664">
        <v>0</v>
      </c>
      <c r="U664" t="s">
        <v>28</v>
      </c>
    </row>
    <row r="665" spans="1:21" x14ac:dyDescent="0.25">
      <c r="A665">
        <v>824</v>
      </c>
      <c r="B665" t="s">
        <v>1753</v>
      </c>
      <c r="C665" s="1">
        <v>39082</v>
      </c>
      <c r="D665" t="s">
        <v>1754</v>
      </c>
      <c r="E665" t="s">
        <v>246</v>
      </c>
      <c r="F665" t="s">
        <v>247</v>
      </c>
      <c r="G665" t="s">
        <v>248</v>
      </c>
      <c r="H665" t="s">
        <v>1755</v>
      </c>
      <c r="I665" t="s">
        <v>99</v>
      </c>
      <c r="J665" t="s">
        <v>100</v>
      </c>
      <c r="K665">
        <v>8</v>
      </c>
      <c r="L665" t="s">
        <v>101</v>
      </c>
      <c r="M665" t="s">
        <v>1738</v>
      </c>
      <c r="N665" t="s">
        <v>1739</v>
      </c>
      <c r="O665" t="s">
        <v>1740</v>
      </c>
      <c r="P665" s="1">
        <v>39082</v>
      </c>
      <c r="Q665" t="s">
        <v>53</v>
      </c>
      <c r="R665" s="2">
        <v>37021.949999999997</v>
      </c>
      <c r="S665">
        <v>3</v>
      </c>
      <c r="T665">
        <v>0</v>
      </c>
      <c r="U665" t="s">
        <v>28</v>
      </c>
    </row>
    <row r="666" spans="1:21" x14ac:dyDescent="0.25">
      <c r="A666">
        <v>825</v>
      </c>
      <c r="B666" t="s">
        <v>1756</v>
      </c>
      <c r="C666" s="1">
        <v>39082</v>
      </c>
      <c r="D666" t="s">
        <v>1757</v>
      </c>
      <c r="E666" t="s">
        <v>246</v>
      </c>
      <c r="F666" t="s">
        <v>247</v>
      </c>
      <c r="G666" t="s">
        <v>248</v>
      </c>
      <c r="H666" t="s">
        <v>1758</v>
      </c>
      <c r="I666" t="s">
        <v>99</v>
      </c>
      <c r="J666" t="s">
        <v>100</v>
      </c>
      <c r="K666">
        <v>8</v>
      </c>
      <c r="L666" t="s">
        <v>101</v>
      </c>
      <c r="M666" t="s">
        <v>1738</v>
      </c>
      <c r="N666" t="s">
        <v>1739</v>
      </c>
      <c r="O666" t="s">
        <v>1740</v>
      </c>
      <c r="P666" s="1">
        <v>39082</v>
      </c>
      <c r="Q666" t="s">
        <v>53</v>
      </c>
      <c r="R666" s="2">
        <v>37328.660000000003</v>
      </c>
      <c r="S666">
        <v>3</v>
      </c>
      <c r="T666">
        <v>0</v>
      </c>
      <c r="U666" t="s">
        <v>28</v>
      </c>
    </row>
    <row r="667" spans="1:21" x14ac:dyDescent="0.25">
      <c r="A667">
        <v>826</v>
      </c>
      <c r="B667" t="s">
        <v>1759</v>
      </c>
      <c r="C667" s="1">
        <v>39082</v>
      </c>
      <c r="D667" t="s">
        <v>1760</v>
      </c>
      <c r="E667" t="s">
        <v>246</v>
      </c>
      <c r="F667" t="s">
        <v>247</v>
      </c>
      <c r="G667" t="s">
        <v>248</v>
      </c>
      <c r="H667" t="s">
        <v>1761</v>
      </c>
      <c r="I667" t="s">
        <v>132</v>
      </c>
      <c r="J667" t="s">
        <v>133</v>
      </c>
      <c r="K667">
        <v>22</v>
      </c>
      <c r="L667" t="s">
        <v>134</v>
      </c>
      <c r="M667" t="s">
        <v>1738</v>
      </c>
      <c r="N667" t="s">
        <v>1739</v>
      </c>
      <c r="O667" t="s">
        <v>1740</v>
      </c>
      <c r="P667" s="1">
        <v>39082</v>
      </c>
      <c r="Q667" t="s">
        <v>53</v>
      </c>
      <c r="R667" s="2">
        <v>1932</v>
      </c>
      <c r="S667">
        <v>3</v>
      </c>
      <c r="T667">
        <v>0</v>
      </c>
      <c r="U667" t="s">
        <v>28</v>
      </c>
    </row>
    <row r="668" spans="1:21" x14ac:dyDescent="0.25">
      <c r="A668">
        <v>827</v>
      </c>
      <c r="B668" t="s">
        <v>1762</v>
      </c>
      <c r="C668" s="1">
        <v>39082</v>
      </c>
      <c r="D668" t="s">
        <v>1763</v>
      </c>
      <c r="E668" t="s">
        <v>246</v>
      </c>
      <c r="F668" t="s">
        <v>247</v>
      </c>
      <c r="G668" t="s">
        <v>248</v>
      </c>
      <c r="H668" t="s">
        <v>1764</v>
      </c>
      <c r="I668" t="s">
        <v>99</v>
      </c>
      <c r="J668" t="s">
        <v>100</v>
      </c>
      <c r="K668">
        <v>8</v>
      </c>
      <c r="L668" t="s">
        <v>101</v>
      </c>
      <c r="M668" t="s">
        <v>1738</v>
      </c>
      <c r="N668" t="s">
        <v>1739</v>
      </c>
      <c r="O668" t="s">
        <v>1740</v>
      </c>
      <c r="P668" s="1">
        <v>39082</v>
      </c>
      <c r="Q668" t="s">
        <v>53</v>
      </c>
      <c r="R668" s="2">
        <v>106260</v>
      </c>
      <c r="S668">
        <v>3</v>
      </c>
      <c r="T668">
        <v>0</v>
      </c>
      <c r="U668" t="s">
        <v>28</v>
      </c>
    </row>
    <row r="669" spans="1:21" x14ac:dyDescent="0.25">
      <c r="A669">
        <v>828</v>
      </c>
      <c r="B669" t="s">
        <v>1765</v>
      </c>
      <c r="C669" s="1">
        <v>39082</v>
      </c>
      <c r="D669" t="s">
        <v>1766</v>
      </c>
      <c r="E669" t="s">
        <v>803</v>
      </c>
      <c r="F669" t="s">
        <v>247</v>
      </c>
      <c r="G669" t="s">
        <v>248</v>
      </c>
      <c r="H669" t="s">
        <v>1767</v>
      </c>
      <c r="I669" t="s">
        <v>99</v>
      </c>
      <c r="J669" t="s">
        <v>100</v>
      </c>
      <c r="K669">
        <v>8</v>
      </c>
      <c r="L669" t="s">
        <v>101</v>
      </c>
      <c r="M669" t="s">
        <v>1738</v>
      </c>
      <c r="N669" t="s">
        <v>1739</v>
      </c>
      <c r="O669" t="s">
        <v>1740</v>
      </c>
      <c r="P669" s="1">
        <v>39082</v>
      </c>
      <c r="Q669" t="s">
        <v>53</v>
      </c>
      <c r="R669" s="2">
        <v>73145.75</v>
      </c>
      <c r="S669">
        <v>3</v>
      </c>
      <c r="T669">
        <v>0</v>
      </c>
      <c r="U669" t="s">
        <v>28</v>
      </c>
    </row>
    <row r="670" spans="1:21" x14ac:dyDescent="0.25">
      <c r="A670">
        <v>829</v>
      </c>
      <c r="B670" t="s">
        <v>1768</v>
      </c>
      <c r="C670" s="1">
        <v>39082</v>
      </c>
      <c r="D670" t="s">
        <v>1769</v>
      </c>
      <c r="E670" t="s">
        <v>920</v>
      </c>
      <c r="F670" t="s">
        <v>247</v>
      </c>
      <c r="G670" t="s">
        <v>248</v>
      </c>
      <c r="H670" t="s">
        <v>1770</v>
      </c>
      <c r="I670" t="s">
        <v>99</v>
      </c>
      <c r="J670" t="s">
        <v>100</v>
      </c>
      <c r="K670">
        <v>8</v>
      </c>
      <c r="L670" t="s">
        <v>101</v>
      </c>
      <c r="M670" t="s">
        <v>1738</v>
      </c>
      <c r="N670" t="s">
        <v>1739</v>
      </c>
      <c r="O670" t="s">
        <v>1740</v>
      </c>
      <c r="P670" s="1">
        <v>39082</v>
      </c>
      <c r="Q670" t="s">
        <v>53</v>
      </c>
      <c r="R670" s="2">
        <v>55775</v>
      </c>
      <c r="S670">
        <v>3</v>
      </c>
      <c r="T670">
        <v>0</v>
      </c>
      <c r="U670" t="s">
        <v>28</v>
      </c>
    </row>
    <row r="671" spans="1:21" x14ac:dyDescent="0.25">
      <c r="A671">
        <v>830</v>
      </c>
      <c r="B671" t="s">
        <v>1771</v>
      </c>
      <c r="C671" s="1">
        <v>39082</v>
      </c>
      <c r="D671" t="s">
        <v>1760</v>
      </c>
      <c r="E671" t="s">
        <v>246</v>
      </c>
      <c r="F671" t="s">
        <v>247</v>
      </c>
      <c r="G671" t="s">
        <v>248</v>
      </c>
      <c r="H671" t="s">
        <v>1772</v>
      </c>
      <c r="I671" t="s">
        <v>99</v>
      </c>
      <c r="J671" t="s">
        <v>100</v>
      </c>
      <c r="K671">
        <v>8</v>
      </c>
      <c r="L671" t="s">
        <v>101</v>
      </c>
      <c r="M671" t="s">
        <v>1738</v>
      </c>
      <c r="N671" t="s">
        <v>1739</v>
      </c>
      <c r="O671" t="s">
        <v>1740</v>
      </c>
      <c r="P671" s="1">
        <v>39082</v>
      </c>
      <c r="Q671" t="s">
        <v>53</v>
      </c>
      <c r="R671" s="2">
        <v>1932</v>
      </c>
      <c r="S671">
        <v>3</v>
      </c>
      <c r="T671">
        <v>0</v>
      </c>
      <c r="U671" t="s">
        <v>28</v>
      </c>
    </row>
    <row r="672" spans="1:21" x14ac:dyDescent="0.25">
      <c r="A672">
        <v>831</v>
      </c>
      <c r="B672" t="s">
        <v>1773</v>
      </c>
      <c r="C672" s="1">
        <v>39082</v>
      </c>
      <c r="D672" t="s">
        <v>1769</v>
      </c>
      <c r="E672" t="s">
        <v>920</v>
      </c>
      <c r="F672" t="s">
        <v>247</v>
      </c>
      <c r="G672" t="s">
        <v>248</v>
      </c>
      <c r="H672" t="s">
        <v>1770</v>
      </c>
      <c r="I672" t="s">
        <v>99</v>
      </c>
      <c r="J672" t="s">
        <v>100</v>
      </c>
      <c r="K672">
        <v>8</v>
      </c>
      <c r="L672" t="s">
        <v>101</v>
      </c>
      <c r="M672" t="s">
        <v>1738</v>
      </c>
      <c r="N672" t="s">
        <v>1739</v>
      </c>
      <c r="O672" t="s">
        <v>1740</v>
      </c>
      <c r="P672" s="1">
        <v>39082</v>
      </c>
      <c r="Q672" t="s">
        <v>53</v>
      </c>
      <c r="R672" s="2">
        <v>55775</v>
      </c>
      <c r="S672">
        <v>3</v>
      </c>
      <c r="T672">
        <v>0</v>
      </c>
      <c r="U672" t="s">
        <v>28</v>
      </c>
    </row>
    <row r="673" spans="1:21" x14ac:dyDescent="0.25">
      <c r="A673">
        <v>832</v>
      </c>
      <c r="B673" t="s">
        <v>1774</v>
      </c>
      <c r="C673" s="1">
        <v>39082</v>
      </c>
      <c r="D673" t="s">
        <v>1760</v>
      </c>
      <c r="E673" t="s">
        <v>246</v>
      </c>
      <c r="F673" t="s">
        <v>247</v>
      </c>
      <c r="G673" t="s">
        <v>248</v>
      </c>
      <c r="H673" t="s">
        <v>1772</v>
      </c>
      <c r="I673" t="s">
        <v>99</v>
      </c>
      <c r="J673" t="s">
        <v>100</v>
      </c>
      <c r="K673">
        <v>8</v>
      </c>
      <c r="L673" t="s">
        <v>101</v>
      </c>
      <c r="M673" t="s">
        <v>1738</v>
      </c>
      <c r="N673" t="s">
        <v>1739</v>
      </c>
      <c r="O673" t="s">
        <v>1740</v>
      </c>
      <c r="P673" s="1">
        <v>39082</v>
      </c>
      <c r="Q673" t="s">
        <v>53</v>
      </c>
      <c r="R673" s="2">
        <v>1932</v>
      </c>
      <c r="S673">
        <v>3</v>
      </c>
      <c r="T673">
        <v>0</v>
      </c>
      <c r="U673" t="s">
        <v>28</v>
      </c>
    </row>
    <row r="674" spans="1:21" x14ac:dyDescent="0.25">
      <c r="A674">
        <v>833</v>
      </c>
      <c r="B674" t="s">
        <v>1775</v>
      </c>
      <c r="C674" s="1">
        <v>39082</v>
      </c>
      <c r="D674" t="s">
        <v>1776</v>
      </c>
      <c r="E674" t="s">
        <v>246</v>
      </c>
      <c r="F674" t="s">
        <v>247</v>
      </c>
      <c r="G674" t="s">
        <v>248</v>
      </c>
      <c r="H674" t="s">
        <v>1777</v>
      </c>
      <c r="I674" t="s">
        <v>99</v>
      </c>
      <c r="J674" t="s">
        <v>100</v>
      </c>
      <c r="K674">
        <v>8</v>
      </c>
      <c r="L674" t="s">
        <v>101</v>
      </c>
      <c r="M674" t="s">
        <v>1738</v>
      </c>
      <c r="N674" t="s">
        <v>1739</v>
      </c>
      <c r="O674" t="s">
        <v>1740</v>
      </c>
      <c r="P674" s="1">
        <v>39082</v>
      </c>
      <c r="Q674" t="s">
        <v>53</v>
      </c>
      <c r="R674" s="2">
        <v>1948.1</v>
      </c>
      <c r="S674">
        <v>3</v>
      </c>
      <c r="T674">
        <v>0</v>
      </c>
      <c r="U674" t="s">
        <v>28</v>
      </c>
    </row>
    <row r="675" spans="1:21" x14ac:dyDescent="0.25">
      <c r="A675">
        <v>834</v>
      </c>
      <c r="B675" t="s">
        <v>1778</v>
      </c>
      <c r="C675" s="1">
        <v>39082</v>
      </c>
      <c r="D675" t="s">
        <v>1779</v>
      </c>
      <c r="E675" t="s">
        <v>246</v>
      </c>
      <c r="F675" t="s">
        <v>247</v>
      </c>
      <c r="G675" t="s">
        <v>248</v>
      </c>
      <c r="H675" t="s">
        <v>1780</v>
      </c>
      <c r="I675" t="s">
        <v>99</v>
      </c>
      <c r="J675" t="s">
        <v>100</v>
      </c>
      <c r="K675">
        <v>8</v>
      </c>
      <c r="L675" t="s">
        <v>101</v>
      </c>
      <c r="M675" t="s">
        <v>1738</v>
      </c>
      <c r="N675" t="s">
        <v>1739</v>
      </c>
      <c r="O675" t="s">
        <v>1740</v>
      </c>
      <c r="P675" s="1">
        <v>39082</v>
      </c>
      <c r="Q675" t="s">
        <v>53</v>
      </c>
      <c r="R675" s="2">
        <v>11902.5</v>
      </c>
      <c r="S675">
        <v>3</v>
      </c>
      <c r="T675">
        <v>0</v>
      </c>
      <c r="U675" t="s">
        <v>28</v>
      </c>
    </row>
    <row r="676" spans="1:21" x14ac:dyDescent="0.25">
      <c r="A676">
        <v>835</v>
      </c>
      <c r="B676" t="s">
        <v>1781</v>
      </c>
      <c r="C676" s="1">
        <v>39082</v>
      </c>
      <c r="D676" t="s">
        <v>1782</v>
      </c>
      <c r="E676" t="s">
        <v>246</v>
      </c>
      <c r="F676" t="s">
        <v>247</v>
      </c>
      <c r="G676" t="s">
        <v>248</v>
      </c>
      <c r="H676" t="s">
        <v>1783</v>
      </c>
      <c r="I676" t="s">
        <v>99</v>
      </c>
      <c r="J676" t="s">
        <v>100</v>
      </c>
      <c r="K676">
        <v>8</v>
      </c>
      <c r="L676" t="s">
        <v>101</v>
      </c>
      <c r="M676" t="s">
        <v>1738</v>
      </c>
      <c r="N676" t="s">
        <v>1739</v>
      </c>
      <c r="O676" t="s">
        <v>1740</v>
      </c>
      <c r="P676" s="1">
        <v>39082</v>
      </c>
      <c r="Q676" t="s">
        <v>53</v>
      </c>
      <c r="R676" s="2">
        <v>6440</v>
      </c>
      <c r="S676">
        <v>3</v>
      </c>
      <c r="T676">
        <v>0</v>
      </c>
      <c r="U676" t="s">
        <v>28</v>
      </c>
    </row>
    <row r="677" spans="1:21" x14ac:dyDescent="0.25">
      <c r="A677">
        <v>836</v>
      </c>
      <c r="B677" t="s">
        <v>1784</v>
      </c>
      <c r="C677" s="1">
        <v>39082</v>
      </c>
      <c r="D677" t="s">
        <v>1785</v>
      </c>
      <c r="E677" t="s">
        <v>246</v>
      </c>
      <c r="F677" t="s">
        <v>247</v>
      </c>
      <c r="G677" t="s">
        <v>248</v>
      </c>
      <c r="H677" t="s">
        <v>1786</v>
      </c>
      <c r="I677" t="s">
        <v>99</v>
      </c>
      <c r="J677" t="s">
        <v>100</v>
      </c>
      <c r="K677">
        <v>8</v>
      </c>
      <c r="L677" t="s">
        <v>101</v>
      </c>
      <c r="M677" t="s">
        <v>1738</v>
      </c>
      <c r="N677" t="s">
        <v>1739</v>
      </c>
      <c r="O677" t="s">
        <v>1740</v>
      </c>
      <c r="P677" s="1">
        <v>39082</v>
      </c>
      <c r="Q677" t="s">
        <v>53</v>
      </c>
      <c r="R677" s="2">
        <v>85008</v>
      </c>
      <c r="S677">
        <v>3</v>
      </c>
      <c r="T677">
        <v>0</v>
      </c>
      <c r="U677" t="s">
        <v>28</v>
      </c>
    </row>
    <row r="678" spans="1:21" x14ac:dyDescent="0.25">
      <c r="A678">
        <v>837</v>
      </c>
      <c r="B678" t="s">
        <v>1787</v>
      </c>
      <c r="C678" s="1">
        <v>39082</v>
      </c>
      <c r="D678" t="s">
        <v>1788</v>
      </c>
      <c r="E678" t="s">
        <v>803</v>
      </c>
      <c r="F678" t="s">
        <v>247</v>
      </c>
      <c r="G678" t="s">
        <v>248</v>
      </c>
      <c r="H678" t="s">
        <v>1789</v>
      </c>
      <c r="I678" t="s">
        <v>99</v>
      </c>
      <c r="J678" t="s">
        <v>100</v>
      </c>
      <c r="K678">
        <v>8</v>
      </c>
      <c r="L678" t="s">
        <v>101</v>
      </c>
      <c r="M678" t="s">
        <v>1738</v>
      </c>
      <c r="N678" t="s">
        <v>1739</v>
      </c>
      <c r="O678" t="s">
        <v>1740</v>
      </c>
      <c r="P678" s="1">
        <v>39082</v>
      </c>
      <c r="Q678" t="s">
        <v>53</v>
      </c>
      <c r="R678" s="2">
        <v>74616.600000000006</v>
      </c>
      <c r="S678">
        <v>3</v>
      </c>
      <c r="T678">
        <v>0</v>
      </c>
      <c r="U678" t="s">
        <v>28</v>
      </c>
    </row>
    <row r="679" spans="1:21" x14ac:dyDescent="0.25">
      <c r="A679">
        <v>838</v>
      </c>
      <c r="B679" t="s">
        <v>1790</v>
      </c>
      <c r="C679" s="1">
        <v>39082</v>
      </c>
      <c r="D679" t="s">
        <v>1791</v>
      </c>
      <c r="E679" t="s">
        <v>803</v>
      </c>
      <c r="F679" t="s">
        <v>247</v>
      </c>
      <c r="G679" t="s">
        <v>248</v>
      </c>
      <c r="H679" t="s">
        <v>1792</v>
      </c>
      <c r="I679" t="s">
        <v>99</v>
      </c>
      <c r="J679" t="s">
        <v>100</v>
      </c>
      <c r="K679">
        <v>8</v>
      </c>
      <c r="L679" t="s">
        <v>101</v>
      </c>
      <c r="M679" t="s">
        <v>1738</v>
      </c>
      <c r="N679" t="s">
        <v>1739</v>
      </c>
      <c r="O679" t="s">
        <v>1740</v>
      </c>
      <c r="P679" s="1">
        <v>39082</v>
      </c>
      <c r="Q679" t="s">
        <v>53</v>
      </c>
      <c r="R679" s="2">
        <v>37308.300000000003</v>
      </c>
      <c r="S679">
        <v>3</v>
      </c>
      <c r="T679">
        <v>0</v>
      </c>
      <c r="U679" t="s">
        <v>28</v>
      </c>
    </row>
    <row r="680" spans="1:21" x14ac:dyDescent="0.25">
      <c r="A680">
        <v>839</v>
      </c>
      <c r="B680" t="s">
        <v>1793</v>
      </c>
      <c r="C680" s="1">
        <v>39082</v>
      </c>
      <c r="D680" t="s">
        <v>1782</v>
      </c>
      <c r="E680" t="s">
        <v>246</v>
      </c>
      <c r="F680" t="s">
        <v>247</v>
      </c>
      <c r="G680" t="s">
        <v>248</v>
      </c>
      <c r="H680" t="s">
        <v>1783</v>
      </c>
      <c r="I680" t="s">
        <v>99</v>
      </c>
      <c r="J680" t="s">
        <v>100</v>
      </c>
      <c r="K680">
        <v>8</v>
      </c>
      <c r="L680" t="s">
        <v>101</v>
      </c>
      <c r="M680" t="s">
        <v>1738</v>
      </c>
      <c r="N680" t="s">
        <v>1739</v>
      </c>
      <c r="O680" t="s">
        <v>1740</v>
      </c>
      <c r="P680" s="1">
        <v>39082</v>
      </c>
      <c r="Q680" t="s">
        <v>53</v>
      </c>
      <c r="R680" s="2">
        <v>6440</v>
      </c>
      <c r="S680">
        <v>3</v>
      </c>
      <c r="T680">
        <v>0</v>
      </c>
      <c r="U680" t="s">
        <v>28</v>
      </c>
    </row>
    <row r="681" spans="1:21" x14ac:dyDescent="0.25">
      <c r="A681">
        <v>840</v>
      </c>
      <c r="B681" t="s">
        <v>1794</v>
      </c>
      <c r="C681" s="1">
        <v>39082</v>
      </c>
      <c r="D681" t="s">
        <v>1785</v>
      </c>
      <c r="E681" t="s">
        <v>246</v>
      </c>
      <c r="F681" t="s">
        <v>247</v>
      </c>
      <c r="G681" t="s">
        <v>248</v>
      </c>
      <c r="H681" t="s">
        <v>1795</v>
      </c>
      <c r="I681" t="s">
        <v>99</v>
      </c>
      <c r="J681" t="s">
        <v>100</v>
      </c>
      <c r="K681">
        <v>8</v>
      </c>
      <c r="L681" t="s">
        <v>101</v>
      </c>
      <c r="M681" t="s">
        <v>1738</v>
      </c>
      <c r="N681" t="s">
        <v>1739</v>
      </c>
      <c r="O681" t="s">
        <v>1740</v>
      </c>
      <c r="P681" s="1">
        <v>39082</v>
      </c>
      <c r="Q681" t="s">
        <v>53</v>
      </c>
      <c r="R681" s="2">
        <v>85008</v>
      </c>
      <c r="S681">
        <v>3</v>
      </c>
      <c r="T681">
        <v>0</v>
      </c>
      <c r="U681" t="s">
        <v>28</v>
      </c>
    </row>
    <row r="682" spans="1:21" x14ac:dyDescent="0.25">
      <c r="A682">
        <v>841</v>
      </c>
      <c r="B682" t="s">
        <v>1796</v>
      </c>
      <c r="C682" s="1">
        <v>39082</v>
      </c>
      <c r="D682" t="s">
        <v>1797</v>
      </c>
      <c r="E682" t="s">
        <v>803</v>
      </c>
      <c r="F682" t="s">
        <v>247</v>
      </c>
      <c r="G682" t="s">
        <v>248</v>
      </c>
      <c r="H682" t="s">
        <v>1798</v>
      </c>
      <c r="I682" t="s">
        <v>99</v>
      </c>
      <c r="J682" t="s">
        <v>100</v>
      </c>
      <c r="K682">
        <v>8</v>
      </c>
      <c r="L682" t="s">
        <v>101</v>
      </c>
      <c r="M682" t="s">
        <v>1738</v>
      </c>
      <c r="N682" t="s">
        <v>1739</v>
      </c>
      <c r="O682" t="s">
        <v>1740</v>
      </c>
      <c r="P682" s="1">
        <v>39082</v>
      </c>
      <c r="Q682" t="s">
        <v>53</v>
      </c>
      <c r="R682" s="2">
        <v>29258.3</v>
      </c>
      <c r="S682">
        <v>3</v>
      </c>
      <c r="T682">
        <v>0</v>
      </c>
      <c r="U682" t="s">
        <v>28</v>
      </c>
    </row>
    <row r="683" spans="1:21" x14ac:dyDescent="0.25">
      <c r="A683">
        <v>842</v>
      </c>
      <c r="B683" t="s">
        <v>1799</v>
      </c>
      <c r="C683" s="1">
        <v>39082</v>
      </c>
      <c r="D683" t="s">
        <v>1791</v>
      </c>
      <c r="E683" t="s">
        <v>803</v>
      </c>
      <c r="F683" t="s">
        <v>247</v>
      </c>
      <c r="G683" t="s">
        <v>248</v>
      </c>
      <c r="H683" t="s">
        <v>1792</v>
      </c>
      <c r="I683" t="s">
        <v>99</v>
      </c>
      <c r="J683" t="s">
        <v>100</v>
      </c>
      <c r="K683">
        <v>8</v>
      </c>
      <c r="L683" t="s">
        <v>101</v>
      </c>
      <c r="M683" t="s">
        <v>1738</v>
      </c>
      <c r="N683" t="s">
        <v>1739</v>
      </c>
      <c r="O683" t="s">
        <v>1740</v>
      </c>
      <c r="P683" s="1">
        <v>39082</v>
      </c>
      <c r="Q683" t="s">
        <v>53</v>
      </c>
      <c r="R683" s="2">
        <v>37308.300000000003</v>
      </c>
      <c r="S683">
        <v>3</v>
      </c>
      <c r="T683">
        <v>0</v>
      </c>
      <c r="U683" t="s">
        <v>28</v>
      </c>
    </row>
    <row r="684" spans="1:21" x14ac:dyDescent="0.25">
      <c r="A684">
        <v>843</v>
      </c>
      <c r="B684" t="s">
        <v>1800</v>
      </c>
      <c r="C684" s="1">
        <v>39447</v>
      </c>
      <c r="D684" t="s">
        <v>1801</v>
      </c>
      <c r="E684" t="s">
        <v>246</v>
      </c>
      <c r="F684" t="s">
        <v>247</v>
      </c>
      <c r="G684" t="s">
        <v>248</v>
      </c>
      <c r="H684" t="s">
        <v>674</v>
      </c>
      <c r="I684" t="s">
        <v>99</v>
      </c>
      <c r="J684" t="s">
        <v>100</v>
      </c>
      <c r="K684">
        <v>8</v>
      </c>
      <c r="L684" t="s">
        <v>101</v>
      </c>
      <c r="M684" t="s">
        <v>1738</v>
      </c>
      <c r="N684" t="s">
        <v>1739</v>
      </c>
      <c r="O684" t="s">
        <v>1740</v>
      </c>
      <c r="P684" s="1">
        <v>39447</v>
      </c>
      <c r="Q684" t="s">
        <v>53</v>
      </c>
      <c r="R684" s="2">
        <v>7935</v>
      </c>
      <c r="S684">
        <v>3</v>
      </c>
      <c r="T684">
        <v>0</v>
      </c>
      <c r="U684" t="s">
        <v>28</v>
      </c>
    </row>
    <row r="685" spans="1:21" x14ac:dyDescent="0.25">
      <c r="A685">
        <v>844</v>
      </c>
      <c r="B685" t="s">
        <v>1802</v>
      </c>
      <c r="C685" s="1">
        <v>39447</v>
      </c>
      <c r="D685" t="s">
        <v>1803</v>
      </c>
      <c r="E685" t="s">
        <v>246</v>
      </c>
      <c r="F685" t="s">
        <v>247</v>
      </c>
      <c r="G685" t="s">
        <v>248</v>
      </c>
      <c r="H685" t="s">
        <v>1804</v>
      </c>
      <c r="I685" t="s">
        <v>99</v>
      </c>
      <c r="J685" t="s">
        <v>100</v>
      </c>
      <c r="K685">
        <v>8</v>
      </c>
      <c r="L685" t="s">
        <v>101</v>
      </c>
      <c r="M685" t="s">
        <v>1738</v>
      </c>
      <c r="N685" t="s">
        <v>1739</v>
      </c>
      <c r="O685" t="s">
        <v>1740</v>
      </c>
      <c r="P685" s="1">
        <v>39447</v>
      </c>
      <c r="Q685" t="s">
        <v>53</v>
      </c>
      <c r="R685" s="2">
        <v>4011.2</v>
      </c>
      <c r="S685">
        <v>3</v>
      </c>
      <c r="T685">
        <v>0</v>
      </c>
      <c r="U685" t="s">
        <v>28</v>
      </c>
    </row>
    <row r="686" spans="1:21" x14ac:dyDescent="0.25">
      <c r="A686">
        <v>845</v>
      </c>
      <c r="B686" t="s">
        <v>1805</v>
      </c>
      <c r="C686" s="1">
        <v>39447</v>
      </c>
      <c r="D686" t="s">
        <v>1806</v>
      </c>
      <c r="E686" t="s">
        <v>246</v>
      </c>
      <c r="F686" t="s">
        <v>247</v>
      </c>
      <c r="G686" t="s">
        <v>248</v>
      </c>
      <c r="H686" t="s">
        <v>1807</v>
      </c>
      <c r="I686" t="s">
        <v>99</v>
      </c>
      <c r="J686" t="s">
        <v>100</v>
      </c>
      <c r="K686">
        <v>8</v>
      </c>
      <c r="L686" t="s">
        <v>101</v>
      </c>
      <c r="M686" t="s">
        <v>1738</v>
      </c>
      <c r="N686" t="s">
        <v>1739</v>
      </c>
      <c r="O686" t="s">
        <v>1740</v>
      </c>
      <c r="P686" s="1">
        <v>39447</v>
      </c>
      <c r="Q686" t="s">
        <v>53</v>
      </c>
      <c r="R686" s="2">
        <v>6058.2</v>
      </c>
      <c r="S686">
        <v>3</v>
      </c>
      <c r="T686">
        <v>0</v>
      </c>
      <c r="U686" t="s">
        <v>28</v>
      </c>
    </row>
    <row r="687" spans="1:21" x14ac:dyDescent="0.25">
      <c r="A687">
        <v>846</v>
      </c>
      <c r="B687" t="s">
        <v>1808</v>
      </c>
      <c r="C687" s="1">
        <v>39447</v>
      </c>
      <c r="D687" t="s">
        <v>1809</v>
      </c>
      <c r="E687" t="s">
        <v>246</v>
      </c>
      <c r="F687" t="s">
        <v>247</v>
      </c>
      <c r="G687" t="s">
        <v>248</v>
      </c>
      <c r="H687" t="s">
        <v>1810</v>
      </c>
      <c r="I687" t="s">
        <v>99</v>
      </c>
      <c r="J687" t="s">
        <v>100</v>
      </c>
      <c r="K687">
        <v>8</v>
      </c>
      <c r="L687" t="s">
        <v>101</v>
      </c>
      <c r="M687" t="s">
        <v>1738</v>
      </c>
      <c r="N687" t="s">
        <v>1739</v>
      </c>
      <c r="O687" t="s">
        <v>1740</v>
      </c>
      <c r="P687" s="1">
        <v>39447</v>
      </c>
      <c r="Q687" t="s">
        <v>53</v>
      </c>
      <c r="R687" s="2">
        <v>22251.35</v>
      </c>
      <c r="S687">
        <v>3</v>
      </c>
      <c r="T687">
        <v>0</v>
      </c>
      <c r="U687" t="s">
        <v>28</v>
      </c>
    </row>
    <row r="688" spans="1:21" x14ac:dyDescent="0.25">
      <c r="A688">
        <v>847</v>
      </c>
      <c r="B688" t="s">
        <v>1811</v>
      </c>
      <c r="C688" s="1">
        <v>39447</v>
      </c>
      <c r="D688" t="s">
        <v>1812</v>
      </c>
      <c r="E688" t="s">
        <v>246</v>
      </c>
      <c r="F688" t="s">
        <v>247</v>
      </c>
      <c r="G688" t="s">
        <v>248</v>
      </c>
      <c r="H688" t="s">
        <v>1813</v>
      </c>
      <c r="I688" t="s">
        <v>99</v>
      </c>
      <c r="J688" t="s">
        <v>100</v>
      </c>
      <c r="K688">
        <v>8</v>
      </c>
      <c r="L688" t="s">
        <v>101</v>
      </c>
      <c r="M688" t="s">
        <v>1738</v>
      </c>
      <c r="N688" t="s">
        <v>1739</v>
      </c>
      <c r="O688" t="s">
        <v>1740</v>
      </c>
      <c r="P688" s="1">
        <v>39447</v>
      </c>
      <c r="Q688" t="s">
        <v>53</v>
      </c>
      <c r="R688" s="2">
        <v>10676.6</v>
      </c>
      <c r="S688">
        <v>3</v>
      </c>
      <c r="T688">
        <v>0</v>
      </c>
      <c r="U688" t="s">
        <v>28</v>
      </c>
    </row>
    <row r="689" spans="1:21" x14ac:dyDescent="0.25">
      <c r="A689">
        <v>848</v>
      </c>
      <c r="B689" t="s">
        <v>1814</v>
      </c>
      <c r="C689" s="1">
        <v>39447</v>
      </c>
      <c r="D689" t="s">
        <v>1801</v>
      </c>
      <c r="E689" t="s">
        <v>246</v>
      </c>
      <c r="F689" t="s">
        <v>247</v>
      </c>
      <c r="G689" t="s">
        <v>248</v>
      </c>
      <c r="H689" t="s">
        <v>674</v>
      </c>
      <c r="I689" t="s">
        <v>99</v>
      </c>
      <c r="J689" t="s">
        <v>100</v>
      </c>
      <c r="K689">
        <v>8</v>
      </c>
      <c r="L689" t="s">
        <v>101</v>
      </c>
      <c r="M689" t="s">
        <v>1738</v>
      </c>
      <c r="N689" t="s">
        <v>1739</v>
      </c>
      <c r="O689" t="s">
        <v>1740</v>
      </c>
      <c r="P689" s="1">
        <v>39447</v>
      </c>
      <c r="Q689" t="s">
        <v>53</v>
      </c>
      <c r="R689" s="2">
        <v>7935</v>
      </c>
      <c r="S689">
        <v>3</v>
      </c>
      <c r="T689">
        <v>0</v>
      </c>
      <c r="U689" t="s">
        <v>28</v>
      </c>
    </row>
    <row r="690" spans="1:21" x14ac:dyDescent="0.25">
      <c r="A690">
        <v>849</v>
      </c>
      <c r="B690" t="s">
        <v>1815</v>
      </c>
      <c r="C690" s="1">
        <v>39447</v>
      </c>
      <c r="D690" t="s">
        <v>1816</v>
      </c>
      <c r="E690" t="s">
        <v>246</v>
      </c>
      <c r="F690" t="s">
        <v>247</v>
      </c>
      <c r="G690" t="s">
        <v>248</v>
      </c>
      <c r="H690" t="s">
        <v>1817</v>
      </c>
      <c r="I690" t="s">
        <v>99</v>
      </c>
      <c r="J690" t="s">
        <v>100</v>
      </c>
      <c r="K690">
        <v>8</v>
      </c>
      <c r="L690" t="s">
        <v>101</v>
      </c>
      <c r="M690" t="s">
        <v>1738</v>
      </c>
      <c r="N690" t="s">
        <v>1739</v>
      </c>
      <c r="O690" t="s">
        <v>1740</v>
      </c>
      <c r="P690" s="1">
        <v>39447</v>
      </c>
      <c r="Q690" t="s">
        <v>53</v>
      </c>
      <c r="R690" s="2">
        <v>10676.6</v>
      </c>
      <c r="S690">
        <v>3</v>
      </c>
      <c r="T690">
        <v>0</v>
      </c>
      <c r="U690" t="s">
        <v>28</v>
      </c>
    </row>
    <row r="691" spans="1:21" x14ac:dyDescent="0.25">
      <c r="A691">
        <v>850</v>
      </c>
      <c r="B691" t="s">
        <v>1818</v>
      </c>
      <c r="C691" s="1">
        <v>40178</v>
      </c>
      <c r="D691" t="s">
        <v>1819</v>
      </c>
      <c r="E691" t="s">
        <v>246</v>
      </c>
      <c r="F691" t="s">
        <v>247</v>
      </c>
      <c r="G691" t="s">
        <v>248</v>
      </c>
      <c r="H691" t="s">
        <v>1820</v>
      </c>
      <c r="I691" t="s">
        <v>99</v>
      </c>
      <c r="J691" t="s">
        <v>100</v>
      </c>
      <c r="K691">
        <v>8</v>
      </c>
      <c r="L691" t="s">
        <v>101</v>
      </c>
      <c r="M691" t="s">
        <v>1738</v>
      </c>
      <c r="N691" t="s">
        <v>1739</v>
      </c>
      <c r="O691" t="s">
        <v>1740</v>
      </c>
      <c r="P691" s="1">
        <v>40178</v>
      </c>
      <c r="Q691" t="s">
        <v>53</v>
      </c>
      <c r="R691" s="2">
        <v>23846.400000000001</v>
      </c>
      <c r="S691">
        <v>3</v>
      </c>
      <c r="T691">
        <v>0</v>
      </c>
      <c r="U691" t="s">
        <v>28</v>
      </c>
    </row>
    <row r="692" spans="1:21" x14ac:dyDescent="0.25">
      <c r="A692">
        <v>851</v>
      </c>
      <c r="B692" t="s">
        <v>1821</v>
      </c>
      <c r="C692" s="1">
        <v>40178</v>
      </c>
      <c r="D692" t="s">
        <v>1822</v>
      </c>
      <c r="E692" t="s">
        <v>920</v>
      </c>
      <c r="F692" t="s">
        <v>247</v>
      </c>
      <c r="G692" t="s">
        <v>248</v>
      </c>
      <c r="H692" t="s">
        <v>674</v>
      </c>
      <c r="I692" t="s">
        <v>99</v>
      </c>
      <c r="J692" t="s">
        <v>100</v>
      </c>
      <c r="K692">
        <v>8</v>
      </c>
      <c r="L692" t="s">
        <v>101</v>
      </c>
      <c r="M692" t="s">
        <v>1738</v>
      </c>
      <c r="N692" t="s">
        <v>1739</v>
      </c>
      <c r="O692" t="s">
        <v>1740</v>
      </c>
      <c r="P692" s="1">
        <v>40178</v>
      </c>
      <c r="Q692" t="s">
        <v>53</v>
      </c>
      <c r="R692" s="2">
        <v>10676.6</v>
      </c>
      <c r="S692">
        <v>3</v>
      </c>
      <c r="T692">
        <v>0</v>
      </c>
      <c r="U692" t="s">
        <v>28</v>
      </c>
    </row>
    <row r="693" spans="1:21" x14ac:dyDescent="0.25">
      <c r="A693">
        <v>852</v>
      </c>
      <c r="B693" t="s">
        <v>1823</v>
      </c>
      <c r="C693" s="1">
        <v>40543</v>
      </c>
      <c r="D693" t="s">
        <v>1824</v>
      </c>
      <c r="E693" t="s">
        <v>1024</v>
      </c>
      <c r="F693" t="s">
        <v>247</v>
      </c>
      <c r="G693" t="s">
        <v>248</v>
      </c>
      <c r="H693" t="s">
        <v>674</v>
      </c>
      <c r="I693" t="s">
        <v>99</v>
      </c>
      <c r="J693" t="s">
        <v>100</v>
      </c>
      <c r="K693">
        <v>8</v>
      </c>
      <c r="L693" t="s">
        <v>101</v>
      </c>
      <c r="M693" t="s">
        <v>1738</v>
      </c>
      <c r="N693" t="s">
        <v>1739</v>
      </c>
      <c r="O693" t="s">
        <v>1740</v>
      </c>
      <c r="P693" s="1">
        <v>40543</v>
      </c>
      <c r="Q693" t="s">
        <v>53</v>
      </c>
      <c r="R693" s="2">
        <v>48580.800000000003</v>
      </c>
      <c r="S693">
        <v>3</v>
      </c>
      <c r="T693">
        <v>0</v>
      </c>
      <c r="U693" t="s">
        <v>28</v>
      </c>
    </row>
    <row r="694" spans="1:21" x14ac:dyDescent="0.25">
      <c r="A694">
        <v>853</v>
      </c>
      <c r="B694" t="s">
        <v>1825</v>
      </c>
      <c r="C694" s="1">
        <v>41274</v>
      </c>
      <c r="D694" t="s">
        <v>1826</v>
      </c>
      <c r="E694" t="s">
        <v>1024</v>
      </c>
      <c r="F694" t="s">
        <v>247</v>
      </c>
      <c r="G694" t="s">
        <v>248</v>
      </c>
      <c r="H694" t="s">
        <v>674</v>
      </c>
      <c r="I694" t="s">
        <v>99</v>
      </c>
      <c r="J694" t="s">
        <v>100</v>
      </c>
      <c r="K694">
        <v>8</v>
      </c>
      <c r="L694" t="s">
        <v>101</v>
      </c>
      <c r="M694" t="s">
        <v>1738</v>
      </c>
      <c r="N694" t="s">
        <v>1739</v>
      </c>
      <c r="O694" t="s">
        <v>1740</v>
      </c>
      <c r="P694" s="1">
        <v>41274</v>
      </c>
      <c r="Q694" t="s">
        <v>53</v>
      </c>
      <c r="R694" s="2">
        <v>17713.2</v>
      </c>
      <c r="S694">
        <v>3</v>
      </c>
      <c r="T694">
        <v>0</v>
      </c>
      <c r="U694" t="s">
        <v>28</v>
      </c>
    </row>
    <row r="695" spans="1:21" x14ac:dyDescent="0.25">
      <c r="A695">
        <v>854</v>
      </c>
      <c r="B695" t="s">
        <v>1827</v>
      </c>
      <c r="C695" s="1">
        <v>41639</v>
      </c>
      <c r="D695" t="s">
        <v>1828</v>
      </c>
      <c r="E695" t="s">
        <v>333</v>
      </c>
      <c r="F695" t="s">
        <v>247</v>
      </c>
      <c r="G695" t="s">
        <v>248</v>
      </c>
      <c r="H695" t="s">
        <v>674</v>
      </c>
      <c r="I695" t="s">
        <v>99</v>
      </c>
      <c r="J695" t="s">
        <v>100</v>
      </c>
      <c r="K695">
        <v>8</v>
      </c>
      <c r="L695" t="s">
        <v>101</v>
      </c>
      <c r="M695" t="s">
        <v>1738</v>
      </c>
      <c r="N695" t="s">
        <v>1739</v>
      </c>
      <c r="O695" t="s">
        <v>1740</v>
      </c>
      <c r="P695" s="1">
        <v>41639</v>
      </c>
      <c r="Q695" t="s">
        <v>53</v>
      </c>
      <c r="R695" s="2">
        <v>4558.8</v>
      </c>
      <c r="S695">
        <v>3</v>
      </c>
      <c r="T695">
        <v>0</v>
      </c>
      <c r="U695" t="s">
        <v>28</v>
      </c>
    </row>
    <row r="696" spans="1:21" x14ac:dyDescent="0.25">
      <c r="A696">
        <v>855</v>
      </c>
      <c r="B696" t="s">
        <v>1829</v>
      </c>
      <c r="C696" s="1">
        <v>41639</v>
      </c>
      <c r="D696" t="s">
        <v>1830</v>
      </c>
      <c r="E696" t="s">
        <v>246</v>
      </c>
      <c r="F696" t="s">
        <v>247</v>
      </c>
      <c r="G696" t="s">
        <v>248</v>
      </c>
      <c r="H696" t="s">
        <v>674</v>
      </c>
      <c r="I696" t="s">
        <v>99</v>
      </c>
      <c r="J696" t="s">
        <v>100</v>
      </c>
      <c r="K696">
        <v>8</v>
      </c>
      <c r="L696" t="s">
        <v>101</v>
      </c>
      <c r="M696" t="s">
        <v>1738</v>
      </c>
      <c r="N696" t="s">
        <v>1739</v>
      </c>
      <c r="O696" t="s">
        <v>1740</v>
      </c>
      <c r="P696" s="1">
        <v>41639</v>
      </c>
      <c r="Q696" t="s">
        <v>53</v>
      </c>
      <c r="R696" s="2">
        <v>4690.01</v>
      </c>
      <c r="S696">
        <v>3</v>
      </c>
      <c r="T696">
        <v>0</v>
      </c>
      <c r="U696" t="s">
        <v>28</v>
      </c>
    </row>
    <row r="697" spans="1:21" x14ac:dyDescent="0.25">
      <c r="A697">
        <v>856</v>
      </c>
      <c r="B697" t="s">
        <v>1831</v>
      </c>
      <c r="C697" s="1">
        <v>41639</v>
      </c>
      <c r="D697" t="s">
        <v>1830</v>
      </c>
      <c r="E697" t="s">
        <v>246</v>
      </c>
      <c r="F697" t="s">
        <v>247</v>
      </c>
      <c r="G697" t="s">
        <v>248</v>
      </c>
      <c r="H697" t="s">
        <v>674</v>
      </c>
      <c r="I697" t="s">
        <v>99</v>
      </c>
      <c r="J697" t="s">
        <v>100</v>
      </c>
      <c r="K697">
        <v>8</v>
      </c>
      <c r="L697" t="s">
        <v>101</v>
      </c>
      <c r="M697" t="s">
        <v>1738</v>
      </c>
      <c r="N697" t="s">
        <v>1739</v>
      </c>
      <c r="O697" t="s">
        <v>1740</v>
      </c>
      <c r="P697" s="1">
        <v>41639</v>
      </c>
      <c r="Q697" t="s">
        <v>53</v>
      </c>
      <c r="R697" s="2">
        <v>2890</v>
      </c>
      <c r="S697">
        <v>3</v>
      </c>
      <c r="T697">
        <v>0</v>
      </c>
      <c r="U697" t="s">
        <v>28</v>
      </c>
    </row>
    <row r="698" spans="1:21" x14ac:dyDescent="0.25">
      <c r="A698">
        <v>857</v>
      </c>
      <c r="B698" t="s">
        <v>1832</v>
      </c>
      <c r="C698" s="1">
        <v>41639</v>
      </c>
      <c r="D698" t="s">
        <v>1833</v>
      </c>
      <c r="E698" t="s">
        <v>107</v>
      </c>
      <c r="F698" t="s">
        <v>247</v>
      </c>
      <c r="G698" t="s">
        <v>248</v>
      </c>
      <c r="H698" t="s">
        <v>674</v>
      </c>
      <c r="I698" t="s">
        <v>99</v>
      </c>
      <c r="J698" t="s">
        <v>100</v>
      </c>
      <c r="K698">
        <v>8</v>
      </c>
      <c r="L698" t="s">
        <v>101</v>
      </c>
      <c r="M698" t="s">
        <v>1738</v>
      </c>
      <c r="N698" t="s">
        <v>1739</v>
      </c>
      <c r="O698" t="s">
        <v>1740</v>
      </c>
      <c r="P698" s="1">
        <v>41639</v>
      </c>
      <c r="Q698" t="s">
        <v>53</v>
      </c>
      <c r="R698" s="2">
        <v>8885.6</v>
      </c>
      <c r="S698">
        <v>3</v>
      </c>
      <c r="T698">
        <v>0</v>
      </c>
      <c r="U698" t="s">
        <v>28</v>
      </c>
    </row>
    <row r="699" spans="1:21" x14ac:dyDescent="0.25">
      <c r="A699">
        <v>858</v>
      </c>
      <c r="B699" t="s">
        <v>1834</v>
      </c>
      <c r="C699" s="1">
        <v>41639</v>
      </c>
      <c r="D699" t="s">
        <v>1835</v>
      </c>
      <c r="E699" t="s">
        <v>246</v>
      </c>
      <c r="F699" t="s">
        <v>247</v>
      </c>
      <c r="G699" t="s">
        <v>248</v>
      </c>
      <c r="H699" t="s">
        <v>674</v>
      </c>
      <c r="I699" t="s">
        <v>99</v>
      </c>
      <c r="J699" t="s">
        <v>100</v>
      </c>
      <c r="K699">
        <v>8</v>
      </c>
      <c r="L699" t="s">
        <v>101</v>
      </c>
      <c r="M699" t="s">
        <v>1738</v>
      </c>
      <c r="N699" t="s">
        <v>1739</v>
      </c>
      <c r="O699" t="s">
        <v>1740</v>
      </c>
      <c r="P699" s="1">
        <v>41639</v>
      </c>
      <c r="Q699" t="s">
        <v>53</v>
      </c>
      <c r="R699" s="2">
        <v>5127.2</v>
      </c>
      <c r="S699">
        <v>3</v>
      </c>
      <c r="T699">
        <v>0</v>
      </c>
      <c r="U699" t="s">
        <v>28</v>
      </c>
    </row>
    <row r="700" spans="1:21" x14ac:dyDescent="0.25">
      <c r="A700">
        <v>859</v>
      </c>
      <c r="B700" t="s">
        <v>1836</v>
      </c>
      <c r="C700" s="1">
        <v>41639</v>
      </c>
      <c r="D700" t="s">
        <v>1837</v>
      </c>
      <c r="E700" t="s">
        <v>1838</v>
      </c>
      <c r="F700" t="s">
        <v>247</v>
      </c>
      <c r="G700" t="s">
        <v>248</v>
      </c>
      <c r="H700" t="s">
        <v>674</v>
      </c>
      <c r="I700" t="s">
        <v>99</v>
      </c>
      <c r="J700" t="s">
        <v>100</v>
      </c>
      <c r="K700">
        <v>8</v>
      </c>
      <c r="L700" t="s">
        <v>101</v>
      </c>
      <c r="M700" t="s">
        <v>1738</v>
      </c>
      <c r="N700" t="s">
        <v>1739</v>
      </c>
      <c r="O700" t="s">
        <v>1740</v>
      </c>
      <c r="P700" s="1">
        <v>41639</v>
      </c>
      <c r="Q700" t="s">
        <v>53</v>
      </c>
      <c r="R700" s="2">
        <v>2990</v>
      </c>
      <c r="S700">
        <v>3</v>
      </c>
      <c r="T700">
        <v>0</v>
      </c>
      <c r="U700" t="s">
        <v>28</v>
      </c>
    </row>
    <row r="701" spans="1:21" x14ac:dyDescent="0.25">
      <c r="A701">
        <v>860</v>
      </c>
      <c r="B701" t="s">
        <v>1839</v>
      </c>
      <c r="C701" s="1">
        <v>41639</v>
      </c>
      <c r="D701" t="s">
        <v>1840</v>
      </c>
      <c r="E701" t="s">
        <v>1024</v>
      </c>
      <c r="F701" t="s">
        <v>247</v>
      </c>
      <c r="G701" t="s">
        <v>248</v>
      </c>
      <c r="H701" t="s">
        <v>674</v>
      </c>
      <c r="I701" t="s">
        <v>99</v>
      </c>
      <c r="J701" t="s">
        <v>100</v>
      </c>
      <c r="K701">
        <v>8</v>
      </c>
      <c r="L701" t="s">
        <v>101</v>
      </c>
      <c r="M701" t="s">
        <v>1738</v>
      </c>
      <c r="N701" t="s">
        <v>1739</v>
      </c>
      <c r="O701" t="s">
        <v>1740</v>
      </c>
      <c r="P701" s="1">
        <v>41639</v>
      </c>
      <c r="Q701" t="s">
        <v>53</v>
      </c>
      <c r="R701" s="2">
        <v>5614</v>
      </c>
      <c r="S701">
        <v>3</v>
      </c>
      <c r="T701">
        <v>0</v>
      </c>
      <c r="U701" t="s">
        <v>28</v>
      </c>
    </row>
    <row r="702" spans="1:21" x14ac:dyDescent="0.25">
      <c r="A702">
        <v>861</v>
      </c>
      <c r="B702" t="s">
        <v>1841</v>
      </c>
      <c r="C702" s="1">
        <v>42004</v>
      </c>
      <c r="D702" t="s">
        <v>1842</v>
      </c>
      <c r="E702" t="s">
        <v>1024</v>
      </c>
      <c r="F702" t="s">
        <v>247</v>
      </c>
      <c r="G702" t="s">
        <v>248</v>
      </c>
      <c r="H702" t="s">
        <v>674</v>
      </c>
      <c r="I702" t="s">
        <v>99</v>
      </c>
      <c r="J702" t="s">
        <v>100</v>
      </c>
      <c r="K702">
        <v>8</v>
      </c>
      <c r="L702" t="s">
        <v>101</v>
      </c>
      <c r="M702" t="s">
        <v>1738</v>
      </c>
      <c r="N702" t="s">
        <v>1739</v>
      </c>
      <c r="O702" t="s">
        <v>1740</v>
      </c>
      <c r="P702" s="1">
        <v>42004</v>
      </c>
      <c r="Q702" t="s">
        <v>53</v>
      </c>
      <c r="R702" s="2">
        <v>12644</v>
      </c>
      <c r="S702">
        <v>3</v>
      </c>
      <c r="T702">
        <v>0</v>
      </c>
      <c r="U702" t="s">
        <v>28</v>
      </c>
    </row>
    <row r="703" spans="1:21" x14ac:dyDescent="0.25">
      <c r="A703">
        <v>862</v>
      </c>
      <c r="B703" t="s">
        <v>1843</v>
      </c>
      <c r="C703" s="1">
        <v>42004</v>
      </c>
      <c r="D703" t="s">
        <v>1844</v>
      </c>
      <c r="E703" t="s">
        <v>1634</v>
      </c>
      <c r="F703" t="s">
        <v>247</v>
      </c>
      <c r="G703" t="s">
        <v>248</v>
      </c>
      <c r="H703" t="s">
        <v>1845</v>
      </c>
      <c r="I703" t="s">
        <v>58</v>
      </c>
      <c r="J703" t="s">
        <v>59</v>
      </c>
      <c r="K703">
        <v>7</v>
      </c>
      <c r="L703" t="s">
        <v>60</v>
      </c>
      <c r="M703" t="s">
        <v>1738</v>
      </c>
      <c r="N703" t="s">
        <v>1739</v>
      </c>
      <c r="O703" t="s">
        <v>1740</v>
      </c>
      <c r="P703" s="1">
        <v>42004</v>
      </c>
      <c r="Q703" t="s">
        <v>53</v>
      </c>
      <c r="R703" s="2">
        <v>31378</v>
      </c>
      <c r="S703">
        <v>3</v>
      </c>
      <c r="T703">
        <v>0</v>
      </c>
      <c r="U703" t="s">
        <v>28</v>
      </c>
    </row>
    <row r="704" spans="1:21" x14ac:dyDescent="0.25">
      <c r="A704">
        <v>863</v>
      </c>
      <c r="B704" t="s">
        <v>1846</v>
      </c>
      <c r="C704" s="1">
        <v>42735</v>
      </c>
      <c r="D704" t="s">
        <v>1847</v>
      </c>
      <c r="E704" t="s">
        <v>834</v>
      </c>
      <c r="F704" t="s">
        <v>247</v>
      </c>
      <c r="G704" t="s">
        <v>248</v>
      </c>
      <c r="H704" t="s">
        <v>1848</v>
      </c>
      <c r="I704" t="s">
        <v>58</v>
      </c>
      <c r="J704" t="s">
        <v>59</v>
      </c>
      <c r="K704">
        <v>7</v>
      </c>
      <c r="L704" t="s">
        <v>60</v>
      </c>
      <c r="M704" t="s">
        <v>1738</v>
      </c>
      <c r="N704" t="s">
        <v>1739</v>
      </c>
      <c r="O704" t="s">
        <v>1740</v>
      </c>
      <c r="P704" s="1">
        <v>42735</v>
      </c>
      <c r="Q704" t="s">
        <v>53</v>
      </c>
      <c r="R704" s="2">
        <v>6960</v>
      </c>
      <c r="S704">
        <v>3</v>
      </c>
      <c r="T704">
        <v>0</v>
      </c>
      <c r="U704" t="s">
        <v>28</v>
      </c>
    </row>
    <row r="705" spans="1:21" x14ac:dyDescent="0.25">
      <c r="A705">
        <v>864</v>
      </c>
      <c r="B705" t="s">
        <v>1849</v>
      </c>
      <c r="C705" s="1">
        <v>43100</v>
      </c>
      <c r="D705" t="s">
        <v>1850</v>
      </c>
      <c r="E705" t="s">
        <v>246</v>
      </c>
      <c r="F705" t="s">
        <v>247</v>
      </c>
      <c r="G705" t="s">
        <v>248</v>
      </c>
      <c r="H705" t="s">
        <v>1851</v>
      </c>
      <c r="I705" t="s">
        <v>58</v>
      </c>
      <c r="J705" t="s">
        <v>59</v>
      </c>
      <c r="K705">
        <v>7</v>
      </c>
      <c r="L705" t="s">
        <v>60</v>
      </c>
      <c r="M705" t="s">
        <v>1738</v>
      </c>
      <c r="N705" t="s">
        <v>1739</v>
      </c>
      <c r="O705" t="s">
        <v>1740</v>
      </c>
      <c r="P705" s="1">
        <v>43100</v>
      </c>
      <c r="Q705" t="s">
        <v>53</v>
      </c>
      <c r="R705" s="2">
        <v>148976.25</v>
      </c>
      <c r="S705">
        <v>3</v>
      </c>
      <c r="T705">
        <v>0</v>
      </c>
      <c r="U705" t="s">
        <v>28</v>
      </c>
    </row>
    <row r="706" spans="1:21" ht="409.5" x14ac:dyDescent="0.25">
      <c r="A706">
        <v>865</v>
      </c>
      <c r="B706" t="s">
        <v>1852</v>
      </c>
      <c r="C706" s="1">
        <v>43100</v>
      </c>
      <c r="D706" s="3" t="s">
        <v>1853</v>
      </c>
      <c r="E706" t="s">
        <v>1854</v>
      </c>
      <c r="F706" t="s">
        <v>247</v>
      </c>
      <c r="G706" t="s">
        <v>248</v>
      </c>
      <c r="H706" t="s">
        <v>1855</v>
      </c>
      <c r="I706" t="s">
        <v>58</v>
      </c>
      <c r="J706" t="s">
        <v>59</v>
      </c>
      <c r="K706">
        <v>7</v>
      </c>
      <c r="L706" t="s">
        <v>60</v>
      </c>
      <c r="M706" t="s">
        <v>1738</v>
      </c>
      <c r="N706" t="s">
        <v>1739</v>
      </c>
      <c r="O706" t="s">
        <v>1740</v>
      </c>
      <c r="P706" s="1">
        <v>43100</v>
      </c>
      <c r="Q706" t="s">
        <v>53</v>
      </c>
      <c r="R706" s="2">
        <v>10930.68</v>
      </c>
      <c r="S706">
        <v>3</v>
      </c>
      <c r="T706">
        <v>0</v>
      </c>
      <c r="U706" t="s">
        <v>28</v>
      </c>
    </row>
    <row r="707" spans="1:21" ht="409.5" x14ac:dyDescent="0.25">
      <c r="A707">
        <v>867</v>
      </c>
      <c r="B707" t="s">
        <v>1856</v>
      </c>
      <c r="C707" s="1">
        <v>43100</v>
      </c>
      <c r="D707" s="3" t="s">
        <v>1857</v>
      </c>
      <c r="E707" t="s">
        <v>1854</v>
      </c>
      <c r="F707" t="s">
        <v>247</v>
      </c>
      <c r="G707" t="s">
        <v>248</v>
      </c>
      <c r="H707" t="s">
        <v>1858</v>
      </c>
      <c r="I707" t="s">
        <v>58</v>
      </c>
      <c r="J707" t="s">
        <v>59</v>
      </c>
      <c r="K707">
        <v>7</v>
      </c>
      <c r="L707" t="s">
        <v>60</v>
      </c>
      <c r="M707" t="s">
        <v>1738</v>
      </c>
      <c r="N707" t="s">
        <v>1739</v>
      </c>
      <c r="O707" t="s">
        <v>1740</v>
      </c>
      <c r="P707" s="1">
        <v>43100</v>
      </c>
      <c r="Q707" t="s">
        <v>53</v>
      </c>
      <c r="R707" s="2">
        <v>10930.68</v>
      </c>
      <c r="S707">
        <v>3</v>
      </c>
      <c r="T707">
        <v>0</v>
      </c>
      <c r="U707" t="s">
        <v>28</v>
      </c>
    </row>
    <row r="708" spans="1:21" x14ac:dyDescent="0.25">
      <c r="A708">
        <v>869</v>
      </c>
      <c r="B708" t="s">
        <v>1859</v>
      </c>
      <c r="C708" s="1">
        <v>43465</v>
      </c>
      <c r="D708" t="s">
        <v>1860</v>
      </c>
      <c r="E708" t="s">
        <v>1634</v>
      </c>
      <c r="F708" t="s">
        <v>247</v>
      </c>
      <c r="G708" t="s">
        <v>248</v>
      </c>
      <c r="H708" t="s">
        <v>1861</v>
      </c>
      <c r="I708" t="s">
        <v>58</v>
      </c>
      <c r="J708" t="s">
        <v>59</v>
      </c>
      <c r="K708">
        <v>7</v>
      </c>
      <c r="L708" t="s">
        <v>60</v>
      </c>
      <c r="M708" t="s">
        <v>1738</v>
      </c>
      <c r="N708" t="s">
        <v>1739</v>
      </c>
      <c r="O708" t="s">
        <v>1740</v>
      </c>
      <c r="P708" s="1">
        <v>43465</v>
      </c>
      <c r="Q708" t="s">
        <v>53</v>
      </c>
      <c r="R708" s="2">
        <v>154753.46</v>
      </c>
      <c r="S708">
        <v>3</v>
      </c>
      <c r="T708">
        <v>0</v>
      </c>
      <c r="U708" t="s">
        <v>28</v>
      </c>
    </row>
    <row r="709" spans="1:21" ht="409.5" x14ac:dyDescent="0.25">
      <c r="A709">
        <v>870</v>
      </c>
      <c r="B709" t="s">
        <v>1862</v>
      </c>
      <c r="C709" s="1">
        <v>43830</v>
      </c>
      <c r="D709" s="3" t="s">
        <v>1863</v>
      </c>
    </row>
    <row r="710" spans="1:21" x14ac:dyDescent="0.25">
      <c r="A710" t="s">
        <v>1864</v>
      </c>
      <c r="B710" t="s">
        <v>33</v>
      </c>
      <c r="C710" s="1">
        <v>39082</v>
      </c>
      <c r="D710" t="s">
        <v>53</v>
      </c>
      <c r="E710">
        <v>155.25</v>
      </c>
      <c r="F710">
        <v>5</v>
      </c>
      <c r="G710">
        <v>0</v>
      </c>
      <c r="H710" t="s">
        <v>28</v>
      </c>
    </row>
    <row r="711" spans="1:21" x14ac:dyDescent="0.25">
      <c r="A711">
        <v>972</v>
      </c>
      <c r="B711" t="s">
        <v>1865</v>
      </c>
      <c r="C711" s="1">
        <v>39082</v>
      </c>
      <c r="D711" t="s">
        <v>1866</v>
      </c>
      <c r="E711" t="s">
        <v>246</v>
      </c>
      <c r="F711" t="s">
        <v>247</v>
      </c>
      <c r="G711" t="s">
        <v>248</v>
      </c>
      <c r="H711" t="s">
        <v>1867</v>
      </c>
      <c r="I711" t="s">
        <v>99</v>
      </c>
      <c r="J711" t="s">
        <v>100</v>
      </c>
      <c r="K711">
        <v>8</v>
      </c>
      <c r="L711" t="s">
        <v>101</v>
      </c>
      <c r="M711" t="s">
        <v>31</v>
      </c>
      <c r="N711" t="s">
        <v>32</v>
      </c>
      <c r="O711" t="s">
        <v>33</v>
      </c>
      <c r="P711" s="1">
        <v>39082</v>
      </c>
      <c r="Q711" t="s">
        <v>53</v>
      </c>
      <c r="R711">
        <v>155.25</v>
      </c>
      <c r="S711">
        <v>5</v>
      </c>
      <c r="T711">
        <v>0</v>
      </c>
      <c r="U711" t="s">
        <v>28</v>
      </c>
    </row>
    <row r="712" spans="1:21" x14ac:dyDescent="0.25">
      <c r="A712">
        <v>973</v>
      </c>
      <c r="B712" t="s">
        <v>1868</v>
      </c>
      <c r="C712" s="1">
        <v>39082</v>
      </c>
      <c r="D712" t="s">
        <v>1866</v>
      </c>
      <c r="E712" t="s">
        <v>246</v>
      </c>
      <c r="F712" t="s">
        <v>247</v>
      </c>
      <c r="G712" t="s">
        <v>248</v>
      </c>
      <c r="H712" t="s">
        <v>1869</v>
      </c>
      <c r="I712" t="s">
        <v>99</v>
      </c>
      <c r="J712" t="s">
        <v>100</v>
      </c>
      <c r="K712">
        <v>8</v>
      </c>
      <c r="L712" t="s">
        <v>101</v>
      </c>
      <c r="M712" t="s">
        <v>31</v>
      </c>
      <c r="N712" t="s">
        <v>32</v>
      </c>
      <c r="O712" t="s">
        <v>33</v>
      </c>
      <c r="P712" s="1">
        <v>39082</v>
      </c>
      <c r="Q712" t="s">
        <v>53</v>
      </c>
      <c r="R712">
        <v>155.25</v>
      </c>
      <c r="S712">
        <v>5</v>
      </c>
      <c r="T712">
        <v>0</v>
      </c>
      <c r="U712" t="s">
        <v>28</v>
      </c>
    </row>
    <row r="713" spans="1:21" x14ac:dyDescent="0.25">
      <c r="A713">
        <v>974</v>
      </c>
      <c r="B713" t="s">
        <v>1870</v>
      </c>
      <c r="C713" s="1">
        <v>39082</v>
      </c>
      <c r="D713" t="s">
        <v>1866</v>
      </c>
      <c r="E713" t="s">
        <v>246</v>
      </c>
      <c r="F713" t="s">
        <v>247</v>
      </c>
      <c r="G713" t="s">
        <v>248</v>
      </c>
      <c r="H713" t="s">
        <v>1871</v>
      </c>
      <c r="I713" t="s">
        <v>99</v>
      </c>
      <c r="J713" t="s">
        <v>100</v>
      </c>
      <c r="K713">
        <v>8</v>
      </c>
      <c r="L713" t="s">
        <v>101</v>
      </c>
      <c r="M713" t="s">
        <v>31</v>
      </c>
      <c r="N713" t="s">
        <v>32</v>
      </c>
      <c r="O713" t="s">
        <v>33</v>
      </c>
      <c r="P713" s="1">
        <v>39082</v>
      </c>
      <c r="Q713" t="s">
        <v>53</v>
      </c>
      <c r="R713">
        <v>155.25</v>
      </c>
      <c r="S713">
        <v>5</v>
      </c>
      <c r="T713">
        <v>0</v>
      </c>
      <c r="U713" t="s">
        <v>28</v>
      </c>
    </row>
    <row r="714" spans="1:21" x14ac:dyDescent="0.25">
      <c r="A714">
        <v>975</v>
      </c>
      <c r="B714" t="s">
        <v>1872</v>
      </c>
      <c r="C714" s="1">
        <v>39082</v>
      </c>
      <c r="D714" t="s">
        <v>1866</v>
      </c>
      <c r="E714" t="s">
        <v>246</v>
      </c>
      <c r="F714" t="s">
        <v>247</v>
      </c>
      <c r="G714" t="s">
        <v>248</v>
      </c>
      <c r="H714" t="s">
        <v>1873</v>
      </c>
      <c r="I714" t="s">
        <v>99</v>
      </c>
      <c r="J714" t="s">
        <v>100</v>
      </c>
      <c r="K714">
        <v>8</v>
      </c>
      <c r="L714" t="s">
        <v>101</v>
      </c>
      <c r="M714" t="s">
        <v>31</v>
      </c>
      <c r="N714" t="s">
        <v>32</v>
      </c>
      <c r="O714" t="s">
        <v>33</v>
      </c>
      <c r="P714" s="1">
        <v>39082</v>
      </c>
      <c r="Q714" t="s">
        <v>53</v>
      </c>
      <c r="R714">
        <v>155.25</v>
      </c>
      <c r="S714">
        <v>5</v>
      </c>
      <c r="T714">
        <v>0</v>
      </c>
      <c r="U714" t="s">
        <v>28</v>
      </c>
    </row>
    <row r="715" spans="1:21" x14ac:dyDescent="0.25">
      <c r="A715">
        <v>976</v>
      </c>
      <c r="B715" t="s">
        <v>1874</v>
      </c>
      <c r="C715" s="1">
        <v>39082</v>
      </c>
      <c r="D715" t="s">
        <v>1866</v>
      </c>
      <c r="E715" t="s">
        <v>246</v>
      </c>
      <c r="F715" t="s">
        <v>247</v>
      </c>
      <c r="G715" t="s">
        <v>248</v>
      </c>
      <c r="H715" t="s">
        <v>1875</v>
      </c>
      <c r="I715" t="s">
        <v>99</v>
      </c>
      <c r="J715" t="s">
        <v>100</v>
      </c>
      <c r="K715">
        <v>8</v>
      </c>
      <c r="L715" t="s">
        <v>101</v>
      </c>
      <c r="M715" t="s">
        <v>31</v>
      </c>
      <c r="N715" t="s">
        <v>32</v>
      </c>
      <c r="O715" t="s">
        <v>33</v>
      </c>
      <c r="P715" s="1">
        <v>39082</v>
      </c>
      <c r="Q715" t="s">
        <v>53</v>
      </c>
      <c r="R715">
        <v>155.25</v>
      </c>
      <c r="S715">
        <v>5</v>
      </c>
      <c r="T715">
        <v>0</v>
      </c>
      <c r="U715" t="s">
        <v>28</v>
      </c>
    </row>
    <row r="716" spans="1:21" x14ac:dyDescent="0.25">
      <c r="A716">
        <v>977</v>
      </c>
      <c r="B716" t="s">
        <v>1876</v>
      </c>
      <c r="C716" s="1">
        <v>39082</v>
      </c>
      <c r="D716" t="s">
        <v>1866</v>
      </c>
      <c r="E716" t="s">
        <v>246</v>
      </c>
      <c r="F716" t="s">
        <v>247</v>
      </c>
      <c r="G716" t="s">
        <v>248</v>
      </c>
      <c r="H716" t="s">
        <v>1877</v>
      </c>
      <c r="I716" t="s">
        <v>99</v>
      </c>
      <c r="J716" t="s">
        <v>100</v>
      </c>
      <c r="K716">
        <v>8</v>
      </c>
      <c r="L716" t="s">
        <v>101</v>
      </c>
      <c r="M716" t="s">
        <v>31</v>
      </c>
      <c r="N716" t="s">
        <v>32</v>
      </c>
      <c r="O716" t="s">
        <v>33</v>
      </c>
      <c r="P716" s="1">
        <v>39082</v>
      </c>
      <c r="Q716" t="s">
        <v>53</v>
      </c>
      <c r="R716">
        <v>155.25</v>
      </c>
      <c r="S716">
        <v>5</v>
      </c>
      <c r="T716">
        <v>0</v>
      </c>
      <c r="U716" t="s">
        <v>28</v>
      </c>
    </row>
    <row r="717" spans="1:21" x14ac:dyDescent="0.25">
      <c r="A717">
        <v>978</v>
      </c>
      <c r="B717" t="s">
        <v>1878</v>
      </c>
      <c r="C717" s="1">
        <v>39082</v>
      </c>
      <c r="D717" t="s">
        <v>1866</v>
      </c>
      <c r="E717" t="s">
        <v>246</v>
      </c>
      <c r="F717" t="s">
        <v>247</v>
      </c>
      <c r="G717" t="s">
        <v>248</v>
      </c>
      <c r="H717" t="s">
        <v>1879</v>
      </c>
      <c r="I717" t="s">
        <v>99</v>
      </c>
      <c r="J717" t="s">
        <v>100</v>
      </c>
      <c r="K717">
        <v>8</v>
      </c>
      <c r="L717" t="s">
        <v>101</v>
      </c>
      <c r="M717" t="s">
        <v>31</v>
      </c>
      <c r="N717" t="s">
        <v>32</v>
      </c>
      <c r="O717" t="s">
        <v>33</v>
      </c>
      <c r="P717" s="1">
        <v>39082</v>
      </c>
      <c r="Q717" t="s">
        <v>53</v>
      </c>
      <c r="R717">
        <v>155.25</v>
      </c>
      <c r="S717">
        <v>5</v>
      </c>
      <c r="T717">
        <v>0</v>
      </c>
      <c r="U717" t="s">
        <v>28</v>
      </c>
    </row>
    <row r="718" spans="1:21" x14ac:dyDescent="0.25">
      <c r="A718">
        <v>979</v>
      </c>
      <c r="B718" t="s">
        <v>1880</v>
      </c>
      <c r="C718" s="1">
        <v>39082</v>
      </c>
      <c r="D718" t="s">
        <v>1866</v>
      </c>
      <c r="E718" t="s">
        <v>246</v>
      </c>
      <c r="F718" t="s">
        <v>247</v>
      </c>
      <c r="G718" t="s">
        <v>248</v>
      </c>
      <c r="H718" t="s">
        <v>1881</v>
      </c>
      <c r="I718" t="s">
        <v>99</v>
      </c>
      <c r="J718" t="s">
        <v>100</v>
      </c>
      <c r="K718">
        <v>8</v>
      </c>
      <c r="L718" t="s">
        <v>101</v>
      </c>
      <c r="M718" t="s">
        <v>31</v>
      </c>
      <c r="N718" t="s">
        <v>32</v>
      </c>
      <c r="O718" t="s">
        <v>33</v>
      </c>
      <c r="P718" s="1">
        <v>39082</v>
      </c>
      <c r="Q718" t="s">
        <v>53</v>
      </c>
      <c r="R718">
        <v>155.25</v>
      </c>
      <c r="S718">
        <v>5</v>
      </c>
      <c r="T718">
        <v>0</v>
      </c>
      <c r="U718" t="s">
        <v>28</v>
      </c>
    </row>
    <row r="719" spans="1:21" x14ac:dyDescent="0.25">
      <c r="A719">
        <v>980</v>
      </c>
      <c r="B719" t="s">
        <v>1882</v>
      </c>
      <c r="C719" s="1">
        <v>39082</v>
      </c>
      <c r="D719" t="s">
        <v>1883</v>
      </c>
      <c r="E719" t="s">
        <v>246</v>
      </c>
      <c r="F719" t="s">
        <v>247</v>
      </c>
      <c r="G719" t="s">
        <v>248</v>
      </c>
      <c r="H719" t="s">
        <v>1884</v>
      </c>
      <c r="I719" t="s">
        <v>99</v>
      </c>
      <c r="J719" t="s">
        <v>100</v>
      </c>
      <c r="K719">
        <v>8</v>
      </c>
      <c r="L719" t="s">
        <v>101</v>
      </c>
      <c r="M719" t="s">
        <v>31</v>
      </c>
      <c r="N719" t="s">
        <v>32</v>
      </c>
      <c r="O719" t="s">
        <v>33</v>
      </c>
      <c r="P719" s="1">
        <v>39082</v>
      </c>
      <c r="Q719" t="s">
        <v>53</v>
      </c>
      <c r="R719" s="2">
        <v>1426</v>
      </c>
      <c r="S719">
        <v>5</v>
      </c>
      <c r="T719">
        <v>0</v>
      </c>
      <c r="U719" t="s">
        <v>28</v>
      </c>
    </row>
    <row r="720" spans="1:21" x14ac:dyDescent="0.25">
      <c r="A720">
        <v>981</v>
      </c>
      <c r="B720" t="s">
        <v>1885</v>
      </c>
      <c r="C720" s="1">
        <v>39082</v>
      </c>
      <c r="D720" t="s">
        <v>1883</v>
      </c>
      <c r="E720" t="s">
        <v>246</v>
      </c>
      <c r="F720" t="s">
        <v>247</v>
      </c>
      <c r="G720" t="s">
        <v>248</v>
      </c>
      <c r="H720" t="s">
        <v>1886</v>
      </c>
      <c r="I720" t="s">
        <v>99</v>
      </c>
      <c r="J720" t="s">
        <v>100</v>
      </c>
      <c r="K720">
        <v>8</v>
      </c>
      <c r="L720" t="s">
        <v>101</v>
      </c>
      <c r="M720" t="s">
        <v>31</v>
      </c>
      <c r="N720" t="s">
        <v>32</v>
      </c>
      <c r="O720" t="s">
        <v>33</v>
      </c>
      <c r="P720" s="1">
        <v>39082</v>
      </c>
      <c r="Q720" t="s">
        <v>53</v>
      </c>
      <c r="R720" s="2">
        <v>1426</v>
      </c>
      <c r="S720">
        <v>5</v>
      </c>
      <c r="T720">
        <v>0</v>
      </c>
      <c r="U720" t="s">
        <v>28</v>
      </c>
    </row>
    <row r="721" spans="1:21" x14ac:dyDescent="0.25">
      <c r="A721">
        <v>982</v>
      </c>
      <c r="B721" t="s">
        <v>1887</v>
      </c>
      <c r="C721" s="1">
        <v>39082</v>
      </c>
      <c r="D721" t="s">
        <v>1883</v>
      </c>
      <c r="E721" t="s">
        <v>246</v>
      </c>
      <c r="F721" t="s">
        <v>247</v>
      </c>
      <c r="G721" t="s">
        <v>248</v>
      </c>
      <c r="H721" t="s">
        <v>1888</v>
      </c>
      <c r="I721" t="s">
        <v>99</v>
      </c>
      <c r="J721" t="s">
        <v>100</v>
      </c>
      <c r="K721">
        <v>8</v>
      </c>
      <c r="L721" t="s">
        <v>101</v>
      </c>
      <c r="M721" t="s">
        <v>31</v>
      </c>
      <c r="N721" t="s">
        <v>32</v>
      </c>
      <c r="O721" t="s">
        <v>33</v>
      </c>
      <c r="P721" s="1">
        <v>39082</v>
      </c>
      <c r="Q721" t="s">
        <v>53</v>
      </c>
      <c r="R721" s="2">
        <v>1426</v>
      </c>
      <c r="S721">
        <v>5</v>
      </c>
      <c r="T721">
        <v>0</v>
      </c>
      <c r="U721" t="s">
        <v>28</v>
      </c>
    </row>
    <row r="722" spans="1:21" x14ac:dyDescent="0.25">
      <c r="A722">
        <v>983</v>
      </c>
      <c r="B722" t="s">
        <v>1889</v>
      </c>
      <c r="C722" s="1">
        <v>39082</v>
      </c>
      <c r="D722" t="s">
        <v>1883</v>
      </c>
      <c r="E722" t="s">
        <v>246</v>
      </c>
      <c r="F722" t="s">
        <v>247</v>
      </c>
      <c r="G722" t="s">
        <v>248</v>
      </c>
      <c r="H722" t="s">
        <v>1890</v>
      </c>
      <c r="I722" t="s">
        <v>99</v>
      </c>
      <c r="J722" t="s">
        <v>100</v>
      </c>
      <c r="K722">
        <v>8</v>
      </c>
      <c r="L722" t="s">
        <v>101</v>
      </c>
      <c r="M722" t="s">
        <v>31</v>
      </c>
      <c r="N722" t="s">
        <v>32</v>
      </c>
      <c r="O722" t="s">
        <v>33</v>
      </c>
      <c r="P722" s="1">
        <v>39082</v>
      </c>
      <c r="Q722" t="s">
        <v>53</v>
      </c>
      <c r="R722" s="2">
        <v>1426</v>
      </c>
      <c r="S722">
        <v>5</v>
      </c>
      <c r="T722">
        <v>0</v>
      </c>
      <c r="U722" t="s">
        <v>28</v>
      </c>
    </row>
    <row r="723" spans="1:21" x14ac:dyDescent="0.25">
      <c r="A723">
        <v>984</v>
      </c>
      <c r="B723" t="s">
        <v>1891</v>
      </c>
      <c r="C723" s="1">
        <v>39082</v>
      </c>
      <c r="D723" t="s">
        <v>1883</v>
      </c>
      <c r="E723" t="s">
        <v>246</v>
      </c>
      <c r="F723" t="s">
        <v>247</v>
      </c>
      <c r="G723" t="s">
        <v>248</v>
      </c>
      <c r="H723" t="s">
        <v>1892</v>
      </c>
      <c r="I723" t="s">
        <v>99</v>
      </c>
      <c r="J723" t="s">
        <v>100</v>
      </c>
      <c r="K723">
        <v>8</v>
      </c>
      <c r="L723" t="s">
        <v>101</v>
      </c>
      <c r="M723" t="s">
        <v>31</v>
      </c>
      <c r="N723" t="s">
        <v>32</v>
      </c>
      <c r="O723" t="s">
        <v>33</v>
      </c>
      <c r="P723" s="1">
        <v>39082</v>
      </c>
      <c r="Q723" t="s">
        <v>53</v>
      </c>
      <c r="R723" s="2">
        <v>1426</v>
      </c>
      <c r="S723">
        <v>5</v>
      </c>
      <c r="T723">
        <v>0</v>
      </c>
      <c r="U723" t="s">
        <v>28</v>
      </c>
    </row>
    <row r="724" spans="1:21" x14ac:dyDescent="0.25">
      <c r="A724">
        <v>985</v>
      </c>
      <c r="B724" t="s">
        <v>1893</v>
      </c>
      <c r="C724" s="1">
        <v>39082</v>
      </c>
      <c r="D724" t="s">
        <v>1883</v>
      </c>
      <c r="E724" t="s">
        <v>246</v>
      </c>
      <c r="F724" t="s">
        <v>247</v>
      </c>
      <c r="G724" t="s">
        <v>248</v>
      </c>
      <c r="H724" t="s">
        <v>1894</v>
      </c>
      <c r="I724" t="s">
        <v>99</v>
      </c>
      <c r="J724" t="s">
        <v>100</v>
      </c>
      <c r="K724">
        <v>8</v>
      </c>
      <c r="L724" t="s">
        <v>101</v>
      </c>
      <c r="M724" t="s">
        <v>31</v>
      </c>
      <c r="N724" t="s">
        <v>32</v>
      </c>
      <c r="O724" t="s">
        <v>33</v>
      </c>
      <c r="P724" s="1">
        <v>39082</v>
      </c>
      <c r="Q724" t="s">
        <v>53</v>
      </c>
      <c r="R724" s="2">
        <v>1426</v>
      </c>
      <c r="S724">
        <v>5</v>
      </c>
      <c r="T724">
        <v>0</v>
      </c>
      <c r="U724" t="s">
        <v>28</v>
      </c>
    </row>
    <row r="725" spans="1:21" x14ac:dyDescent="0.25">
      <c r="A725">
        <v>986</v>
      </c>
      <c r="B725" t="s">
        <v>1895</v>
      </c>
      <c r="C725" s="1">
        <v>39082</v>
      </c>
      <c r="D725" t="s">
        <v>1883</v>
      </c>
      <c r="E725" t="s">
        <v>246</v>
      </c>
      <c r="F725" t="s">
        <v>247</v>
      </c>
      <c r="G725" t="s">
        <v>248</v>
      </c>
      <c r="H725" t="s">
        <v>1896</v>
      </c>
      <c r="I725" t="s">
        <v>99</v>
      </c>
      <c r="J725" t="s">
        <v>100</v>
      </c>
      <c r="K725">
        <v>8</v>
      </c>
      <c r="L725" t="s">
        <v>101</v>
      </c>
      <c r="M725" t="s">
        <v>31</v>
      </c>
      <c r="N725" t="s">
        <v>32</v>
      </c>
      <c r="O725" t="s">
        <v>33</v>
      </c>
      <c r="P725" s="1">
        <v>39082</v>
      </c>
      <c r="Q725" t="s">
        <v>53</v>
      </c>
      <c r="R725" s="2">
        <v>1426</v>
      </c>
      <c r="S725">
        <v>5</v>
      </c>
      <c r="T725">
        <v>0</v>
      </c>
      <c r="U725" t="s">
        <v>28</v>
      </c>
    </row>
    <row r="726" spans="1:21" x14ac:dyDescent="0.25">
      <c r="A726">
        <v>987</v>
      </c>
      <c r="B726" t="s">
        <v>1897</v>
      </c>
      <c r="C726" s="1">
        <v>39082</v>
      </c>
      <c r="D726" t="s">
        <v>1883</v>
      </c>
      <c r="E726" t="s">
        <v>246</v>
      </c>
      <c r="F726" t="s">
        <v>247</v>
      </c>
      <c r="G726" t="s">
        <v>248</v>
      </c>
      <c r="H726" t="s">
        <v>1898</v>
      </c>
      <c r="I726" t="s">
        <v>99</v>
      </c>
      <c r="J726" t="s">
        <v>100</v>
      </c>
      <c r="K726">
        <v>8</v>
      </c>
      <c r="L726" t="s">
        <v>101</v>
      </c>
      <c r="M726" t="s">
        <v>31</v>
      </c>
      <c r="N726" t="s">
        <v>32</v>
      </c>
      <c r="O726" t="s">
        <v>33</v>
      </c>
      <c r="P726" s="1">
        <v>39082</v>
      </c>
      <c r="Q726" t="s">
        <v>53</v>
      </c>
      <c r="R726" s="2">
        <v>1426</v>
      </c>
      <c r="S726">
        <v>5</v>
      </c>
      <c r="T726">
        <v>0</v>
      </c>
      <c r="U726" t="s">
        <v>28</v>
      </c>
    </row>
    <row r="727" spans="1:21" x14ac:dyDescent="0.25">
      <c r="A727">
        <v>988</v>
      </c>
      <c r="B727" t="s">
        <v>1899</v>
      </c>
      <c r="C727" s="1">
        <v>39082</v>
      </c>
      <c r="D727" t="s">
        <v>1900</v>
      </c>
      <c r="E727" t="s">
        <v>246</v>
      </c>
      <c r="F727" t="s">
        <v>247</v>
      </c>
      <c r="G727" t="s">
        <v>248</v>
      </c>
      <c r="H727" t="s">
        <v>1901</v>
      </c>
      <c r="I727" t="s">
        <v>99</v>
      </c>
      <c r="J727" t="s">
        <v>100</v>
      </c>
      <c r="K727">
        <v>8</v>
      </c>
      <c r="L727" t="s">
        <v>101</v>
      </c>
      <c r="M727" t="s">
        <v>31</v>
      </c>
      <c r="N727" t="s">
        <v>32</v>
      </c>
      <c r="O727" t="s">
        <v>33</v>
      </c>
      <c r="P727" s="1">
        <v>39082</v>
      </c>
      <c r="Q727" t="s">
        <v>53</v>
      </c>
      <c r="R727" s="2">
        <v>2380.5</v>
      </c>
      <c r="S727">
        <v>5</v>
      </c>
      <c r="T727">
        <v>0</v>
      </c>
      <c r="U727" t="s">
        <v>28</v>
      </c>
    </row>
    <row r="728" spans="1:21" x14ac:dyDescent="0.25">
      <c r="A728">
        <v>989</v>
      </c>
      <c r="B728" t="s">
        <v>1902</v>
      </c>
      <c r="C728" s="1">
        <v>39082</v>
      </c>
      <c r="D728" t="s">
        <v>1900</v>
      </c>
      <c r="E728" t="s">
        <v>246</v>
      </c>
      <c r="F728" t="s">
        <v>247</v>
      </c>
      <c r="G728" t="s">
        <v>248</v>
      </c>
      <c r="H728" t="s">
        <v>1903</v>
      </c>
      <c r="I728" t="s">
        <v>99</v>
      </c>
      <c r="J728" t="s">
        <v>100</v>
      </c>
      <c r="K728">
        <v>8</v>
      </c>
      <c r="L728" t="s">
        <v>101</v>
      </c>
      <c r="M728" t="s">
        <v>31</v>
      </c>
      <c r="N728" t="s">
        <v>32</v>
      </c>
      <c r="O728" t="s">
        <v>33</v>
      </c>
      <c r="P728" s="1">
        <v>39082</v>
      </c>
      <c r="Q728" t="s">
        <v>53</v>
      </c>
      <c r="R728" s="2">
        <v>2380.5</v>
      </c>
      <c r="S728">
        <v>5</v>
      </c>
      <c r="T728">
        <v>0</v>
      </c>
      <c r="U728" t="s">
        <v>28</v>
      </c>
    </row>
    <row r="729" spans="1:21" x14ac:dyDescent="0.25">
      <c r="A729">
        <v>990</v>
      </c>
      <c r="B729" t="s">
        <v>1904</v>
      </c>
      <c r="C729" s="1">
        <v>39082</v>
      </c>
      <c r="D729" t="s">
        <v>1900</v>
      </c>
      <c r="E729" t="s">
        <v>246</v>
      </c>
      <c r="F729" t="s">
        <v>247</v>
      </c>
      <c r="G729" t="s">
        <v>248</v>
      </c>
      <c r="H729" t="s">
        <v>1905</v>
      </c>
      <c r="I729" t="s">
        <v>99</v>
      </c>
      <c r="J729" t="s">
        <v>100</v>
      </c>
      <c r="K729">
        <v>8</v>
      </c>
      <c r="L729" t="s">
        <v>101</v>
      </c>
      <c r="M729" t="s">
        <v>31</v>
      </c>
      <c r="N729" t="s">
        <v>32</v>
      </c>
      <c r="O729" t="s">
        <v>33</v>
      </c>
      <c r="P729" s="1">
        <v>39082</v>
      </c>
      <c r="Q729" t="s">
        <v>53</v>
      </c>
      <c r="R729" s="2">
        <v>2380.5</v>
      </c>
      <c r="S729">
        <v>5</v>
      </c>
      <c r="T729">
        <v>0</v>
      </c>
      <c r="U729" t="s">
        <v>28</v>
      </c>
    </row>
    <row r="730" spans="1:21" x14ac:dyDescent="0.25">
      <c r="A730">
        <v>991</v>
      </c>
      <c r="B730" t="s">
        <v>1906</v>
      </c>
      <c r="C730" s="1">
        <v>39082</v>
      </c>
      <c r="D730" t="s">
        <v>1907</v>
      </c>
      <c r="E730" t="s">
        <v>246</v>
      </c>
      <c r="F730" t="s">
        <v>247</v>
      </c>
      <c r="G730" t="s">
        <v>248</v>
      </c>
      <c r="H730" t="s">
        <v>1908</v>
      </c>
      <c r="I730" t="s">
        <v>99</v>
      </c>
      <c r="J730" t="s">
        <v>100</v>
      </c>
      <c r="K730">
        <v>8</v>
      </c>
      <c r="L730" t="s">
        <v>101</v>
      </c>
      <c r="M730" t="s">
        <v>31</v>
      </c>
      <c r="N730" t="s">
        <v>32</v>
      </c>
      <c r="O730" t="s">
        <v>33</v>
      </c>
      <c r="P730" s="1">
        <v>39082</v>
      </c>
      <c r="Q730" t="s">
        <v>53</v>
      </c>
      <c r="R730" s="2">
        <v>5290</v>
      </c>
      <c r="S730">
        <v>5</v>
      </c>
      <c r="T730">
        <v>0</v>
      </c>
      <c r="U730" t="s">
        <v>28</v>
      </c>
    </row>
    <row r="731" spans="1:21" x14ac:dyDescent="0.25">
      <c r="A731">
        <v>992</v>
      </c>
      <c r="B731" t="s">
        <v>1909</v>
      </c>
      <c r="C731" s="1">
        <v>39082</v>
      </c>
      <c r="D731" t="s">
        <v>1907</v>
      </c>
      <c r="E731" t="s">
        <v>246</v>
      </c>
      <c r="F731" t="s">
        <v>247</v>
      </c>
      <c r="G731" t="s">
        <v>248</v>
      </c>
      <c r="H731" t="s">
        <v>1910</v>
      </c>
      <c r="I731" t="s">
        <v>99</v>
      </c>
      <c r="J731" t="s">
        <v>100</v>
      </c>
      <c r="K731">
        <v>8</v>
      </c>
      <c r="L731" t="s">
        <v>101</v>
      </c>
      <c r="M731" t="s">
        <v>31</v>
      </c>
      <c r="N731" t="s">
        <v>32</v>
      </c>
      <c r="O731" t="s">
        <v>33</v>
      </c>
      <c r="P731" s="1">
        <v>39082</v>
      </c>
      <c r="Q731" t="s">
        <v>53</v>
      </c>
      <c r="R731" s="2">
        <v>5290</v>
      </c>
      <c r="S731">
        <v>5</v>
      </c>
      <c r="T731">
        <v>0</v>
      </c>
      <c r="U731" t="s">
        <v>28</v>
      </c>
    </row>
    <row r="732" spans="1:21" x14ac:dyDescent="0.25">
      <c r="A732">
        <v>993</v>
      </c>
      <c r="B732" t="s">
        <v>1911</v>
      </c>
      <c r="C732" s="1">
        <v>39082</v>
      </c>
      <c r="D732" t="s">
        <v>1907</v>
      </c>
      <c r="E732" t="s">
        <v>246</v>
      </c>
      <c r="F732" t="s">
        <v>247</v>
      </c>
      <c r="G732" t="s">
        <v>248</v>
      </c>
      <c r="H732" t="s">
        <v>1912</v>
      </c>
      <c r="I732" t="s">
        <v>99</v>
      </c>
      <c r="J732" t="s">
        <v>100</v>
      </c>
      <c r="K732">
        <v>8</v>
      </c>
      <c r="L732" t="s">
        <v>101</v>
      </c>
      <c r="M732" t="s">
        <v>31</v>
      </c>
      <c r="N732" t="s">
        <v>32</v>
      </c>
      <c r="O732" t="s">
        <v>33</v>
      </c>
      <c r="P732" s="1">
        <v>39082</v>
      </c>
      <c r="Q732" t="s">
        <v>53</v>
      </c>
      <c r="R732" s="2">
        <v>5290</v>
      </c>
      <c r="S732">
        <v>5</v>
      </c>
      <c r="T732">
        <v>0</v>
      </c>
      <c r="U732" t="s">
        <v>28</v>
      </c>
    </row>
    <row r="733" spans="1:21" x14ac:dyDescent="0.25">
      <c r="A733">
        <v>994</v>
      </c>
      <c r="B733" t="s">
        <v>1913</v>
      </c>
      <c r="C733" s="1">
        <v>39082</v>
      </c>
      <c r="D733" t="s">
        <v>1907</v>
      </c>
      <c r="E733" t="s">
        <v>246</v>
      </c>
      <c r="F733" t="s">
        <v>247</v>
      </c>
      <c r="G733" t="s">
        <v>248</v>
      </c>
      <c r="H733" t="s">
        <v>1914</v>
      </c>
      <c r="I733" t="s">
        <v>99</v>
      </c>
      <c r="J733" t="s">
        <v>100</v>
      </c>
      <c r="K733">
        <v>8</v>
      </c>
      <c r="L733" t="s">
        <v>101</v>
      </c>
      <c r="M733" t="s">
        <v>31</v>
      </c>
      <c r="N733" t="s">
        <v>32</v>
      </c>
      <c r="O733" t="s">
        <v>33</v>
      </c>
      <c r="P733" s="1">
        <v>39082</v>
      </c>
      <c r="Q733" t="s">
        <v>53</v>
      </c>
      <c r="R733" s="2">
        <v>5290</v>
      </c>
      <c r="S733">
        <v>5</v>
      </c>
      <c r="T733">
        <v>0</v>
      </c>
      <c r="U733" t="s">
        <v>28</v>
      </c>
    </row>
    <row r="734" spans="1:21" x14ac:dyDescent="0.25">
      <c r="A734">
        <v>995</v>
      </c>
      <c r="B734" t="s">
        <v>1915</v>
      </c>
      <c r="C734" s="1">
        <v>39082</v>
      </c>
      <c r="D734" t="s">
        <v>1907</v>
      </c>
      <c r="E734" t="s">
        <v>246</v>
      </c>
      <c r="F734" t="s">
        <v>247</v>
      </c>
      <c r="G734" t="s">
        <v>248</v>
      </c>
      <c r="H734" t="s">
        <v>1916</v>
      </c>
      <c r="I734" t="s">
        <v>99</v>
      </c>
      <c r="J734" t="s">
        <v>100</v>
      </c>
      <c r="K734">
        <v>8</v>
      </c>
      <c r="L734" t="s">
        <v>101</v>
      </c>
      <c r="M734" t="s">
        <v>31</v>
      </c>
      <c r="N734" t="s">
        <v>32</v>
      </c>
      <c r="O734" t="s">
        <v>33</v>
      </c>
      <c r="P734" s="1">
        <v>39082</v>
      </c>
      <c r="Q734" t="s">
        <v>53</v>
      </c>
      <c r="R734" s="2">
        <v>5290</v>
      </c>
      <c r="S734">
        <v>5</v>
      </c>
      <c r="T734">
        <v>0</v>
      </c>
      <c r="U734" t="s">
        <v>28</v>
      </c>
    </row>
    <row r="735" spans="1:21" x14ac:dyDescent="0.25">
      <c r="A735">
        <v>996</v>
      </c>
      <c r="B735" t="s">
        <v>1917</v>
      </c>
      <c r="C735" s="1">
        <v>39082</v>
      </c>
      <c r="D735" t="s">
        <v>1907</v>
      </c>
      <c r="E735" t="s">
        <v>246</v>
      </c>
      <c r="F735" t="s">
        <v>247</v>
      </c>
      <c r="G735" t="s">
        <v>248</v>
      </c>
      <c r="H735" t="s">
        <v>1918</v>
      </c>
      <c r="I735" t="s">
        <v>99</v>
      </c>
      <c r="J735" t="s">
        <v>100</v>
      </c>
      <c r="K735">
        <v>8</v>
      </c>
      <c r="L735" t="s">
        <v>101</v>
      </c>
      <c r="M735" t="s">
        <v>31</v>
      </c>
      <c r="N735" t="s">
        <v>32</v>
      </c>
      <c r="O735" t="s">
        <v>33</v>
      </c>
      <c r="P735" s="1">
        <v>39082</v>
      </c>
      <c r="Q735" t="s">
        <v>53</v>
      </c>
      <c r="R735" s="2">
        <v>5290</v>
      </c>
      <c r="S735">
        <v>5</v>
      </c>
      <c r="T735">
        <v>0</v>
      </c>
      <c r="U735" t="s">
        <v>28</v>
      </c>
    </row>
    <row r="736" spans="1:21" x14ac:dyDescent="0.25">
      <c r="A736">
        <v>997</v>
      </c>
      <c r="B736" t="s">
        <v>1919</v>
      </c>
      <c r="C736" s="1">
        <v>39082</v>
      </c>
      <c r="D736" t="s">
        <v>1920</v>
      </c>
      <c r="E736" t="s">
        <v>246</v>
      </c>
      <c r="F736" t="s">
        <v>247</v>
      </c>
      <c r="G736" t="s">
        <v>248</v>
      </c>
      <c r="H736" t="s">
        <v>674</v>
      </c>
      <c r="I736" t="s">
        <v>99</v>
      </c>
      <c r="J736" t="s">
        <v>100</v>
      </c>
      <c r="K736">
        <v>8</v>
      </c>
      <c r="L736" t="s">
        <v>101</v>
      </c>
      <c r="M736" t="s">
        <v>31</v>
      </c>
      <c r="N736" t="s">
        <v>32</v>
      </c>
      <c r="O736" t="s">
        <v>33</v>
      </c>
      <c r="P736" s="1">
        <v>39082</v>
      </c>
      <c r="Q736" t="s">
        <v>53</v>
      </c>
      <c r="R736">
        <v>885.5</v>
      </c>
      <c r="S736">
        <v>5</v>
      </c>
      <c r="T736">
        <v>0</v>
      </c>
      <c r="U736" t="s">
        <v>28</v>
      </c>
    </row>
    <row r="737" spans="1:21" x14ac:dyDescent="0.25">
      <c r="A737">
        <v>998</v>
      </c>
      <c r="B737" t="s">
        <v>1921</v>
      </c>
      <c r="C737" s="1">
        <v>39082</v>
      </c>
      <c r="D737" t="s">
        <v>1922</v>
      </c>
      <c r="E737" t="s">
        <v>246</v>
      </c>
      <c r="F737" t="s">
        <v>247</v>
      </c>
      <c r="G737" t="s">
        <v>248</v>
      </c>
      <c r="H737" t="s">
        <v>674</v>
      </c>
      <c r="I737" t="s">
        <v>99</v>
      </c>
      <c r="J737" t="s">
        <v>100</v>
      </c>
      <c r="K737">
        <v>8</v>
      </c>
      <c r="L737" t="s">
        <v>101</v>
      </c>
      <c r="M737" t="s">
        <v>31</v>
      </c>
      <c r="N737" t="s">
        <v>32</v>
      </c>
      <c r="O737" t="s">
        <v>33</v>
      </c>
      <c r="P737" s="1">
        <v>39082</v>
      </c>
      <c r="Q737" t="s">
        <v>53</v>
      </c>
      <c r="R737" s="2">
        <v>6670</v>
      </c>
      <c r="S737">
        <v>5</v>
      </c>
      <c r="T737">
        <v>0</v>
      </c>
      <c r="U737" t="s">
        <v>28</v>
      </c>
    </row>
    <row r="738" spans="1:21" x14ac:dyDescent="0.25">
      <c r="A738">
        <v>999</v>
      </c>
      <c r="B738" t="s">
        <v>1923</v>
      </c>
      <c r="C738" s="1">
        <v>39082</v>
      </c>
      <c r="D738" t="s">
        <v>1924</v>
      </c>
      <c r="E738" t="s">
        <v>246</v>
      </c>
      <c r="F738" t="s">
        <v>247</v>
      </c>
      <c r="G738" t="s">
        <v>248</v>
      </c>
      <c r="H738" t="s">
        <v>1925</v>
      </c>
      <c r="I738" t="s">
        <v>99</v>
      </c>
      <c r="J738" t="s">
        <v>100</v>
      </c>
      <c r="K738">
        <v>8</v>
      </c>
      <c r="L738" t="s">
        <v>101</v>
      </c>
      <c r="M738" t="s">
        <v>31</v>
      </c>
      <c r="N738" t="s">
        <v>32</v>
      </c>
      <c r="O738" t="s">
        <v>33</v>
      </c>
      <c r="P738" s="1">
        <v>39082</v>
      </c>
      <c r="Q738" t="s">
        <v>53</v>
      </c>
      <c r="R738" s="2">
        <v>1725</v>
      </c>
      <c r="S738">
        <v>5</v>
      </c>
      <c r="T738">
        <v>0</v>
      </c>
      <c r="U738" t="s">
        <v>28</v>
      </c>
    </row>
    <row r="739" spans="1:21" x14ac:dyDescent="0.25">
      <c r="A739">
        <v>1000</v>
      </c>
      <c r="B739" t="s">
        <v>1926</v>
      </c>
      <c r="C739" s="1">
        <v>39082</v>
      </c>
      <c r="D739" t="s">
        <v>1924</v>
      </c>
      <c r="E739" t="s">
        <v>246</v>
      </c>
      <c r="F739" t="s">
        <v>247</v>
      </c>
      <c r="G739" t="s">
        <v>248</v>
      </c>
      <c r="H739" t="s">
        <v>1927</v>
      </c>
      <c r="I739" t="s">
        <v>99</v>
      </c>
      <c r="J739" t="s">
        <v>100</v>
      </c>
      <c r="K739">
        <v>8</v>
      </c>
      <c r="L739" t="s">
        <v>101</v>
      </c>
      <c r="M739" t="s">
        <v>31</v>
      </c>
      <c r="N739" t="s">
        <v>32</v>
      </c>
      <c r="O739" t="s">
        <v>33</v>
      </c>
      <c r="P739" s="1">
        <v>39082</v>
      </c>
      <c r="Q739" t="s">
        <v>53</v>
      </c>
      <c r="R739" s="2">
        <v>1725</v>
      </c>
      <c r="S739">
        <v>5</v>
      </c>
      <c r="T739">
        <v>0</v>
      </c>
      <c r="U739" t="s">
        <v>28</v>
      </c>
    </row>
    <row r="740" spans="1:21" x14ac:dyDescent="0.25">
      <c r="A740">
        <v>1001</v>
      </c>
      <c r="B740" t="s">
        <v>1928</v>
      </c>
      <c r="C740" s="1">
        <v>39082</v>
      </c>
      <c r="D740" t="s">
        <v>1929</v>
      </c>
      <c r="E740" t="s">
        <v>246</v>
      </c>
      <c r="F740" t="s">
        <v>247</v>
      </c>
      <c r="G740" t="s">
        <v>248</v>
      </c>
      <c r="H740" t="s">
        <v>674</v>
      </c>
      <c r="I740" t="s">
        <v>99</v>
      </c>
      <c r="J740" t="s">
        <v>100</v>
      </c>
      <c r="K740">
        <v>8</v>
      </c>
      <c r="L740" t="s">
        <v>101</v>
      </c>
      <c r="M740" t="s">
        <v>31</v>
      </c>
      <c r="N740" t="s">
        <v>32</v>
      </c>
      <c r="O740" t="s">
        <v>33</v>
      </c>
      <c r="P740" s="1">
        <v>39082</v>
      </c>
      <c r="Q740" t="s">
        <v>53</v>
      </c>
      <c r="R740">
        <v>0</v>
      </c>
      <c r="S740">
        <v>5</v>
      </c>
      <c r="T740">
        <v>0</v>
      </c>
      <c r="U740" t="s">
        <v>28</v>
      </c>
    </row>
    <row r="741" spans="1:21" x14ac:dyDescent="0.25">
      <c r="A741">
        <v>1002</v>
      </c>
      <c r="B741" t="s">
        <v>1930</v>
      </c>
      <c r="C741" s="1">
        <v>39082</v>
      </c>
      <c r="D741" t="s">
        <v>1931</v>
      </c>
      <c r="E741" t="s">
        <v>246</v>
      </c>
      <c r="F741" t="s">
        <v>247</v>
      </c>
      <c r="G741" t="s">
        <v>248</v>
      </c>
      <c r="H741" t="s">
        <v>674</v>
      </c>
      <c r="I741" t="s">
        <v>99</v>
      </c>
      <c r="J741" t="s">
        <v>100</v>
      </c>
      <c r="K741">
        <v>8</v>
      </c>
      <c r="L741" t="s">
        <v>101</v>
      </c>
      <c r="M741" t="s">
        <v>31</v>
      </c>
      <c r="N741" t="s">
        <v>32</v>
      </c>
      <c r="O741" t="s">
        <v>33</v>
      </c>
      <c r="P741" s="1">
        <v>39082</v>
      </c>
      <c r="Q741" t="s">
        <v>53</v>
      </c>
      <c r="R741">
        <v>0</v>
      </c>
      <c r="S741">
        <v>5</v>
      </c>
      <c r="T741">
        <v>0</v>
      </c>
      <c r="U741" t="s">
        <v>28</v>
      </c>
    </row>
    <row r="742" spans="1:21" x14ac:dyDescent="0.25">
      <c r="A742">
        <v>1003</v>
      </c>
      <c r="B742" t="s">
        <v>1932</v>
      </c>
      <c r="C742" s="1">
        <v>39082</v>
      </c>
      <c r="D742" t="s">
        <v>1931</v>
      </c>
      <c r="E742" t="s">
        <v>246</v>
      </c>
      <c r="F742" t="s">
        <v>247</v>
      </c>
      <c r="G742" t="s">
        <v>248</v>
      </c>
      <c r="H742" t="s">
        <v>674</v>
      </c>
      <c r="I742" t="s">
        <v>99</v>
      </c>
      <c r="J742" t="s">
        <v>100</v>
      </c>
      <c r="K742">
        <v>8</v>
      </c>
      <c r="L742" t="s">
        <v>101</v>
      </c>
      <c r="M742" t="s">
        <v>31</v>
      </c>
      <c r="N742" t="s">
        <v>32</v>
      </c>
      <c r="O742" t="s">
        <v>33</v>
      </c>
      <c r="P742" s="1">
        <v>39082</v>
      </c>
      <c r="Q742" t="s">
        <v>53</v>
      </c>
      <c r="R742">
        <v>0</v>
      </c>
      <c r="S742">
        <v>5</v>
      </c>
      <c r="T742">
        <v>0</v>
      </c>
      <c r="U742" t="s">
        <v>28</v>
      </c>
    </row>
    <row r="743" spans="1:21" x14ac:dyDescent="0.25">
      <c r="A743">
        <v>1004</v>
      </c>
      <c r="B743" t="s">
        <v>1933</v>
      </c>
      <c r="C743" s="1">
        <v>39082</v>
      </c>
      <c r="D743" t="s">
        <v>1934</v>
      </c>
      <c r="E743" t="s">
        <v>246</v>
      </c>
      <c r="F743" t="s">
        <v>247</v>
      </c>
      <c r="G743" t="s">
        <v>248</v>
      </c>
      <c r="H743" t="s">
        <v>1935</v>
      </c>
      <c r="I743" t="s">
        <v>99</v>
      </c>
      <c r="J743" t="s">
        <v>100</v>
      </c>
      <c r="K743">
        <v>8</v>
      </c>
      <c r="L743" t="s">
        <v>101</v>
      </c>
      <c r="M743" t="s">
        <v>31</v>
      </c>
      <c r="N743" t="s">
        <v>32</v>
      </c>
      <c r="O743" t="s">
        <v>33</v>
      </c>
      <c r="P743" s="1">
        <v>39082</v>
      </c>
      <c r="Q743" t="s">
        <v>53</v>
      </c>
      <c r="R743" s="2">
        <v>3795</v>
      </c>
      <c r="S743">
        <v>5</v>
      </c>
      <c r="T743">
        <v>0</v>
      </c>
      <c r="U743" t="s">
        <v>28</v>
      </c>
    </row>
    <row r="744" spans="1:21" x14ac:dyDescent="0.25">
      <c r="A744">
        <v>1005</v>
      </c>
      <c r="B744" t="s">
        <v>1936</v>
      </c>
      <c r="C744" s="1">
        <v>39082</v>
      </c>
      <c r="D744" t="s">
        <v>1934</v>
      </c>
      <c r="E744" t="s">
        <v>246</v>
      </c>
      <c r="F744" t="s">
        <v>247</v>
      </c>
      <c r="G744" t="s">
        <v>248</v>
      </c>
      <c r="H744" t="s">
        <v>1937</v>
      </c>
      <c r="I744" t="s">
        <v>99</v>
      </c>
      <c r="J744" t="s">
        <v>100</v>
      </c>
      <c r="K744">
        <v>8</v>
      </c>
      <c r="L744" t="s">
        <v>101</v>
      </c>
      <c r="M744" t="s">
        <v>31</v>
      </c>
      <c r="N744" t="s">
        <v>32</v>
      </c>
      <c r="O744" t="s">
        <v>33</v>
      </c>
      <c r="P744" s="1">
        <v>39082</v>
      </c>
      <c r="Q744" t="s">
        <v>53</v>
      </c>
      <c r="R744" s="2">
        <v>3795</v>
      </c>
      <c r="S744">
        <v>5</v>
      </c>
      <c r="T744">
        <v>0</v>
      </c>
      <c r="U744" t="s">
        <v>28</v>
      </c>
    </row>
    <row r="745" spans="1:21" x14ac:dyDescent="0.25">
      <c r="A745">
        <v>1006</v>
      </c>
      <c r="B745" t="s">
        <v>1938</v>
      </c>
      <c r="C745" s="1">
        <v>39082</v>
      </c>
      <c r="D745" t="s">
        <v>1934</v>
      </c>
      <c r="E745" t="s">
        <v>246</v>
      </c>
      <c r="F745" t="s">
        <v>247</v>
      </c>
      <c r="G745" t="s">
        <v>248</v>
      </c>
      <c r="H745" t="s">
        <v>1939</v>
      </c>
      <c r="I745" t="s">
        <v>99</v>
      </c>
      <c r="J745" t="s">
        <v>100</v>
      </c>
      <c r="K745">
        <v>8</v>
      </c>
      <c r="L745" t="s">
        <v>101</v>
      </c>
      <c r="M745" t="s">
        <v>31</v>
      </c>
      <c r="N745" t="s">
        <v>32</v>
      </c>
      <c r="O745" t="s">
        <v>33</v>
      </c>
      <c r="P745" s="1">
        <v>39082</v>
      </c>
      <c r="Q745" t="s">
        <v>53</v>
      </c>
      <c r="R745" s="2">
        <v>3795</v>
      </c>
      <c r="S745">
        <v>5</v>
      </c>
      <c r="T745">
        <v>0</v>
      </c>
      <c r="U745" t="s">
        <v>28</v>
      </c>
    </row>
    <row r="746" spans="1:21" x14ac:dyDescent="0.25">
      <c r="A746">
        <v>1007</v>
      </c>
      <c r="B746" t="s">
        <v>1940</v>
      </c>
      <c r="C746" s="1">
        <v>39082</v>
      </c>
      <c r="D746" t="s">
        <v>1941</v>
      </c>
      <c r="E746" t="s">
        <v>246</v>
      </c>
      <c r="F746" t="s">
        <v>247</v>
      </c>
      <c r="G746" t="s">
        <v>248</v>
      </c>
      <c r="H746" t="s">
        <v>674</v>
      </c>
      <c r="I746" t="s">
        <v>99</v>
      </c>
      <c r="J746" t="s">
        <v>100</v>
      </c>
      <c r="K746">
        <v>8</v>
      </c>
      <c r="L746" t="s">
        <v>101</v>
      </c>
      <c r="M746" t="s">
        <v>31</v>
      </c>
      <c r="N746" t="s">
        <v>32</v>
      </c>
      <c r="O746" t="s">
        <v>33</v>
      </c>
      <c r="P746" s="1">
        <v>39082</v>
      </c>
      <c r="Q746" t="s">
        <v>53</v>
      </c>
      <c r="R746">
        <v>0</v>
      </c>
      <c r="S746">
        <v>5</v>
      </c>
      <c r="T746">
        <v>0</v>
      </c>
      <c r="U746" t="s">
        <v>28</v>
      </c>
    </row>
    <row r="747" spans="1:21" x14ac:dyDescent="0.25">
      <c r="A747">
        <v>1008</v>
      </c>
      <c r="B747" t="s">
        <v>1942</v>
      </c>
      <c r="C747" s="1">
        <v>39082</v>
      </c>
      <c r="D747" t="s">
        <v>1941</v>
      </c>
      <c r="E747" t="s">
        <v>246</v>
      </c>
      <c r="F747" t="s">
        <v>247</v>
      </c>
      <c r="G747" t="s">
        <v>248</v>
      </c>
      <c r="H747" t="s">
        <v>674</v>
      </c>
      <c r="I747" t="s">
        <v>99</v>
      </c>
      <c r="J747" t="s">
        <v>100</v>
      </c>
      <c r="K747">
        <v>8</v>
      </c>
      <c r="L747" t="s">
        <v>101</v>
      </c>
      <c r="M747" t="s">
        <v>31</v>
      </c>
      <c r="N747" t="s">
        <v>32</v>
      </c>
      <c r="O747" t="s">
        <v>33</v>
      </c>
      <c r="P747" s="1">
        <v>39082</v>
      </c>
      <c r="Q747" t="s">
        <v>53</v>
      </c>
      <c r="R747">
        <v>0</v>
      </c>
      <c r="S747">
        <v>5</v>
      </c>
      <c r="T747">
        <v>0</v>
      </c>
      <c r="U747" t="s">
        <v>28</v>
      </c>
    </row>
    <row r="748" spans="1:21" x14ac:dyDescent="0.25">
      <c r="A748">
        <v>1009</v>
      </c>
      <c r="B748" t="s">
        <v>1943</v>
      </c>
      <c r="C748" s="1">
        <v>39082</v>
      </c>
      <c r="D748" t="s">
        <v>1944</v>
      </c>
      <c r="E748" t="s">
        <v>246</v>
      </c>
      <c r="F748" t="s">
        <v>247</v>
      </c>
      <c r="G748" t="s">
        <v>248</v>
      </c>
      <c r="H748" t="s">
        <v>674</v>
      </c>
      <c r="I748" t="s">
        <v>99</v>
      </c>
      <c r="J748" t="s">
        <v>100</v>
      </c>
      <c r="K748">
        <v>8</v>
      </c>
      <c r="L748" t="s">
        <v>101</v>
      </c>
      <c r="M748" t="s">
        <v>31</v>
      </c>
      <c r="N748" t="s">
        <v>32</v>
      </c>
      <c r="O748" t="s">
        <v>33</v>
      </c>
      <c r="P748" s="1">
        <v>39082</v>
      </c>
      <c r="Q748" t="s">
        <v>53</v>
      </c>
      <c r="R748" s="2">
        <v>3588</v>
      </c>
      <c r="S748">
        <v>5</v>
      </c>
      <c r="T748">
        <v>0</v>
      </c>
      <c r="U748" t="s">
        <v>28</v>
      </c>
    </row>
    <row r="749" spans="1:21" x14ac:dyDescent="0.25">
      <c r="A749">
        <v>1010</v>
      </c>
      <c r="B749" t="s">
        <v>1945</v>
      </c>
      <c r="C749" s="1">
        <v>39082</v>
      </c>
      <c r="D749" t="s">
        <v>1944</v>
      </c>
      <c r="E749" t="s">
        <v>246</v>
      </c>
      <c r="F749" t="s">
        <v>247</v>
      </c>
      <c r="G749" t="s">
        <v>248</v>
      </c>
      <c r="H749" t="s">
        <v>674</v>
      </c>
      <c r="I749" t="s">
        <v>99</v>
      </c>
      <c r="J749" t="s">
        <v>100</v>
      </c>
      <c r="K749">
        <v>8</v>
      </c>
      <c r="L749" t="s">
        <v>101</v>
      </c>
      <c r="M749" t="s">
        <v>31</v>
      </c>
      <c r="N749" t="s">
        <v>32</v>
      </c>
      <c r="O749" t="s">
        <v>33</v>
      </c>
      <c r="P749" s="1">
        <v>39082</v>
      </c>
      <c r="Q749" t="s">
        <v>53</v>
      </c>
      <c r="R749" s="2">
        <v>3588</v>
      </c>
      <c r="S749">
        <v>5</v>
      </c>
      <c r="T749">
        <v>0</v>
      </c>
      <c r="U749" t="s">
        <v>28</v>
      </c>
    </row>
    <row r="750" spans="1:21" x14ac:dyDescent="0.25">
      <c r="A750">
        <v>1011</v>
      </c>
      <c r="B750" t="s">
        <v>1946</v>
      </c>
      <c r="C750" s="1">
        <v>39082</v>
      </c>
      <c r="D750" t="s">
        <v>1944</v>
      </c>
      <c r="E750" t="s">
        <v>246</v>
      </c>
      <c r="F750" t="s">
        <v>247</v>
      </c>
      <c r="G750" t="s">
        <v>248</v>
      </c>
      <c r="H750" t="s">
        <v>674</v>
      </c>
      <c r="I750" t="s">
        <v>99</v>
      </c>
      <c r="J750" t="s">
        <v>100</v>
      </c>
      <c r="K750">
        <v>8</v>
      </c>
      <c r="L750" t="s">
        <v>101</v>
      </c>
      <c r="M750" t="s">
        <v>31</v>
      </c>
      <c r="N750" t="s">
        <v>32</v>
      </c>
      <c r="O750" t="s">
        <v>33</v>
      </c>
      <c r="P750" s="1">
        <v>39082</v>
      </c>
      <c r="Q750" t="s">
        <v>53</v>
      </c>
      <c r="R750" s="2">
        <v>3588</v>
      </c>
      <c r="S750">
        <v>5</v>
      </c>
      <c r="T750">
        <v>0</v>
      </c>
      <c r="U750" t="s">
        <v>28</v>
      </c>
    </row>
    <row r="751" spans="1:21" x14ac:dyDescent="0.25">
      <c r="A751">
        <v>1012</v>
      </c>
      <c r="B751" t="s">
        <v>1947</v>
      </c>
      <c r="C751" s="1">
        <v>39082</v>
      </c>
      <c r="D751" t="s">
        <v>1948</v>
      </c>
      <c r="E751" t="s">
        <v>246</v>
      </c>
      <c r="F751" t="s">
        <v>247</v>
      </c>
      <c r="G751" t="s">
        <v>248</v>
      </c>
      <c r="H751" t="s">
        <v>674</v>
      </c>
      <c r="I751" t="s">
        <v>99</v>
      </c>
      <c r="J751" t="s">
        <v>100</v>
      </c>
      <c r="K751">
        <v>8</v>
      </c>
      <c r="L751" t="s">
        <v>101</v>
      </c>
      <c r="M751" t="s">
        <v>31</v>
      </c>
      <c r="N751" t="s">
        <v>32</v>
      </c>
      <c r="O751" t="s">
        <v>33</v>
      </c>
      <c r="P751" s="1">
        <v>39082</v>
      </c>
      <c r="Q751" t="s">
        <v>53</v>
      </c>
      <c r="R751" s="2">
        <v>6095</v>
      </c>
      <c r="S751">
        <v>5</v>
      </c>
      <c r="T751">
        <v>0</v>
      </c>
      <c r="U751" t="s">
        <v>28</v>
      </c>
    </row>
    <row r="752" spans="1:21" x14ac:dyDescent="0.25">
      <c r="A752">
        <v>1013</v>
      </c>
      <c r="B752" t="s">
        <v>1949</v>
      </c>
      <c r="C752" s="1">
        <v>39082</v>
      </c>
      <c r="D752" t="s">
        <v>1948</v>
      </c>
      <c r="E752" t="s">
        <v>246</v>
      </c>
      <c r="F752" t="s">
        <v>247</v>
      </c>
      <c r="G752" t="s">
        <v>248</v>
      </c>
      <c r="H752" t="s">
        <v>674</v>
      </c>
      <c r="I752" t="s">
        <v>99</v>
      </c>
      <c r="J752" t="s">
        <v>100</v>
      </c>
      <c r="K752">
        <v>8</v>
      </c>
      <c r="L752" t="s">
        <v>101</v>
      </c>
      <c r="M752" t="s">
        <v>31</v>
      </c>
      <c r="N752" t="s">
        <v>32</v>
      </c>
      <c r="O752" t="s">
        <v>33</v>
      </c>
      <c r="P752" s="1">
        <v>39082</v>
      </c>
      <c r="Q752" t="s">
        <v>53</v>
      </c>
      <c r="R752" s="2">
        <v>6095</v>
      </c>
      <c r="S752">
        <v>5</v>
      </c>
      <c r="T752">
        <v>0</v>
      </c>
      <c r="U752" t="s">
        <v>28</v>
      </c>
    </row>
    <row r="753" spans="1:21" x14ac:dyDescent="0.25">
      <c r="A753">
        <v>1014</v>
      </c>
      <c r="B753" t="s">
        <v>1950</v>
      </c>
      <c r="C753" s="1">
        <v>39082</v>
      </c>
      <c r="D753" t="s">
        <v>1948</v>
      </c>
      <c r="E753" t="s">
        <v>246</v>
      </c>
      <c r="F753" t="s">
        <v>247</v>
      </c>
      <c r="G753" t="s">
        <v>248</v>
      </c>
      <c r="H753" t="s">
        <v>674</v>
      </c>
      <c r="I753" t="s">
        <v>99</v>
      </c>
      <c r="J753" t="s">
        <v>100</v>
      </c>
      <c r="K753">
        <v>8</v>
      </c>
      <c r="L753" t="s">
        <v>101</v>
      </c>
      <c r="M753" t="s">
        <v>31</v>
      </c>
      <c r="N753" t="s">
        <v>32</v>
      </c>
      <c r="O753" t="s">
        <v>33</v>
      </c>
      <c r="P753" s="1">
        <v>39082</v>
      </c>
      <c r="Q753" t="s">
        <v>53</v>
      </c>
      <c r="R753" s="2">
        <v>6095</v>
      </c>
      <c r="S753">
        <v>5</v>
      </c>
      <c r="T753">
        <v>0</v>
      </c>
      <c r="U753" t="s">
        <v>28</v>
      </c>
    </row>
    <row r="754" spans="1:21" x14ac:dyDescent="0.25">
      <c r="A754">
        <v>1015</v>
      </c>
      <c r="B754" t="s">
        <v>1951</v>
      </c>
      <c r="C754" s="1">
        <v>39082</v>
      </c>
      <c r="D754" t="s">
        <v>1952</v>
      </c>
      <c r="E754" t="s">
        <v>246</v>
      </c>
      <c r="F754" t="s">
        <v>247</v>
      </c>
      <c r="G754" t="s">
        <v>248</v>
      </c>
      <c r="H754" t="s">
        <v>1953</v>
      </c>
      <c r="I754" t="s">
        <v>99</v>
      </c>
      <c r="J754" t="s">
        <v>100</v>
      </c>
      <c r="K754">
        <v>8</v>
      </c>
      <c r="L754" t="s">
        <v>101</v>
      </c>
      <c r="M754" t="s">
        <v>31</v>
      </c>
      <c r="N754" t="s">
        <v>32</v>
      </c>
      <c r="O754" t="s">
        <v>33</v>
      </c>
      <c r="P754" s="1">
        <v>39082</v>
      </c>
      <c r="Q754" t="s">
        <v>53</v>
      </c>
      <c r="R754" s="2">
        <v>4945</v>
      </c>
      <c r="S754">
        <v>5</v>
      </c>
      <c r="T754">
        <v>0</v>
      </c>
      <c r="U754" t="s">
        <v>28</v>
      </c>
    </row>
    <row r="755" spans="1:21" x14ac:dyDescent="0.25">
      <c r="A755">
        <v>1016</v>
      </c>
      <c r="B755" t="s">
        <v>1954</v>
      </c>
      <c r="C755" s="1">
        <v>39082</v>
      </c>
      <c r="D755" t="s">
        <v>1955</v>
      </c>
      <c r="E755" t="s">
        <v>246</v>
      </c>
      <c r="F755" t="s">
        <v>247</v>
      </c>
      <c r="G755" t="s">
        <v>248</v>
      </c>
      <c r="H755" t="s">
        <v>1956</v>
      </c>
      <c r="I755" t="s">
        <v>99</v>
      </c>
      <c r="J755" t="s">
        <v>100</v>
      </c>
      <c r="K755">
        <v>8</v>
      </c>
      <c r="L755" t="s">
        <v>101</v>
      </c>
      <c r="M755" t="s">
        <v>31</v>
      </c>
      <c r="N755" t="s">
        <v>32</v>
      </c>
      <c r="O755" t="s">
        <v>33</v>
      </c>
      <c r="P755" s="1">
        <v>39082</v>
      </c>
      <c r="Q755" t="s">
        <v>53</v>
      </c>
      <c r="R755" s="2">
        <v>7245</v>
      </c>
      <c r="S755">
        <v>5</v>
      </c>
      <c r="T755">
        <v>0</v>
      </c>
      <c r="U755" t="s">
        <v>28</v>
      </c>
    </row>
    <row r="756" spans="1:21" x14ac:dyDescent="0.25">
      <c r="A756">
        <v>1017</v>
      </c>
      <c r="B756" t="s">
        <v>1957</v>
      </c>
      <c r="C756" s="1">
        <v>39082</v>
      </c>
      <c r="D756" t="s">
        <v>1958</v>
      </c>
      <c r="E756" t="s">
        <v>246</v>
      </c>
      <c r="F756" t="s">
        <v>247</v>
      </c>
      <c r="G756" t="s">
        <v>248</v>
      </c>
      <c r="H756" t="s">
        <v>674</v>
      </c>
      <c r="I756" t="s">
        <v>99</v>
      </c>
      <c r="J756" t="s">
        <v>100</v>
      </c>
      <c r="K756">
        <v>8</v>
      </c>
      <c r="L756" t="s">
        <v>101</v>
      </c>
      <c r="M756" t="s">
        <v>31</v>
      </c>
      <c r="N756" t="s">
        <v>32</v>
      </c>
      <c r="O756" t="s">
        <v>33</v>
      </c>
      <c r="P756" s="1">
        <v>39082</v>
      </c>
      <c r="Q756" t="s">
        <v>53</v>
      </c>
      <c r="R756">
        <v>227.7</v>
      </c>
      <c r="S756">
        <v>5</v>
      </c>
      <c r="T756">
        <v>0</v>
      </c>
      <c r="U756" t="s">
        <v>28</v>
      </c>
    </row>
    <row r="757" spans="1:21" x14ac:dyDescent="0.25">
      <c r="A757">
        <v>1018</v>
      </c>
      <c r="B757" t="s">
        <v>1959</v>
      </c>
      <c r="C757" s="1">
        <v>39082</v>
      </c>
      <c r="D757" t="s">
        <v>1960</v>
      </c>
      <c r="E757" t="s">
        <v>246</v>
      </c>
      <c r="F757" t="s">
        <v>247</v>
      </c>
      <c r="G757" t="s">
        <v>248</v>
      </c>
      <c r="H757" t="s">
        <v>1961</v>
      </c>
      <c r="I757" t="s">
        <v>99</v>
      </c>
      <c r="J757" t="s">
        <v>100</v>
      </c>
      <c r="K757">
        <v>8</v>
      </c>
      <c r="L757" t="s">
        <v>101</v>
      </c>
      <c r="M757" t="s">
        <v>31</v>
      </c>
      <c r="N757" t="s">
        <v>32</v>
      </c>
      <c r="O757" t="s">
        <v>33</v>
      </c>
      <c r="P757" s="1">
        <v>39082</v>
      </c>
      <c r="Q757" t="s">
        <v>53</v>
      </c>
      <c r="R757" s="2">
        <v>5267</v>
      </c>
      <c r="S757">
        <v>5</v>
      </c>
      <c r="T757">
        <v>0</v>
      </c>
      <c r="U757" t="s">
        <v>28</v>
      </c>
    </row>
    <row r="758" spans="1:21" x14ac:dyDescent="0.25">
      <c r="A758">
        <v>1019</v>
      </c>
      <c r="B758" t="s">
        <v>1962</v>
      </c>
      <c r="C758" s="1">
        <v>39082</v>
      </c>
      <c r="D758" t="s">
        <v>1963</v>
      </c>
      <c r="E758" t="s">
        <v>246</v>
      </c>
      <c r="F758" t="s">
        <v>247</v>
      </c>
      <c r="G758" t="s">
        <v>248</v>
      </c>
      <c r="H758" t="s">
        <v>1964</v>
      </c>
      <c r="I758" t="s">
        <v>99</v>
      </c>
      <c r="J758" t="s">
        <v>100</v>
      </c>
      <c r="K758">
        <v>8</v>
      </c>
      <c r="L758" t="s">
        <v>101</v>
      </c>
      <c r="M758" t="s">
        <v>31</v>
      </c>
      <c r="N758" t="s">
        <v>32</v>
      </c>
      <c r="O758" t="s">
        <v>33</v>
      </c>
      <c r="P758" s="1">
        <v>39082</v>
      </c>
      <c r="Q758" t="s">
        <v>53</v>
      </c>
      <c r="R758" s="2">
        <v>2817.5</v>
      </c>
      <c r="S758">
        <v>5</v>
      </c>
      <c r="T758">
        <v>0</v>
      </c>
      <c r="U758" t="s">
        <v>28</v>
      </c>
    </row>
    <row r="759" spans="1:21" x14ac:dyDescent="0.25">
      <c r="A759">
        <v>1020</v>
      </c>
      <c r="B759" t="s">
        <v>1965</v>
      </c>
      <c r="C759" s="1">
        <v>39082</v>
      </c>
      <c r="D759" t="s">
        <v>1966</v>
      </c>
      <c r="E759" t="s">
        <v>246</v>
      </c>
      <c r="F759" t="s">
        <v>247</v>
      </c>
      <c r="G759" t="s">
        <v>248</v>
      </c>
      <c r="H759" t="s">
        <v>1967</v>
      </c>
      <c r="I759" t="s">
        <v>99</v>
      </c>
      <c r="J759" t="s">
        <v>100</v>
      </c>
      <c r="K759">
        <v>8</v>
      </c>
      <c r="L759" t="s">
        <v>101</v>
      </c>
      <c r="M759" t="s">
        <v>31</v>
      </c>
      <c r="N759" t="s">
        <v>32</v>
      </c>
      <c r="O759" t="s">
        <v>33</v>
      </c>
      <c r="P759" s="1">
        <v>39082</v>
      </c>
      <c r="Q759" t="s">
        <v>53</v>
      </c>
      <c r="R759" s="2">
        <v>8625</v>
      </c>
      <c r="S759">
        <v>5</v>
      </c>
      <c r="T759">
        <v>0</v>
      </c>
      <c r="U759" t="s">
        <v>28</v>
      </c>
    </row>
    <row r="760" spans="1:21" x14ac:dyDescent="0.25">
      <c r="A760">
        <v>1021</v>
      </c>
      <c r="B760" t="s">
        <v>1968</v>
      </c>
      <c r="C760" s="1">
        <v>39082</v>
      </c>
      <c r="D760" t="s">
        <v>1969</v>
      </c>
      <c r="E760" t="s">
        <v>246</v>
      </c>
      <c r="F760" t="s">
        <v>247</v>
      </c>
      <c r="G760" t="s">
        <v>248</v>
      </c>
      <c r="H760" t="s">
        <v>1970</v>
      </c>
      <c r="I760" t="s">
        <v>99</v>
      </c>
      <c r="J760" t="s">
        <v>100</v>
      </c>
      <c r="K760">
        <v>8</v>
      </c>
      <c r="L760" t="s">
        <v>101</v>
      </c>
      <c r="M760" t="s">
        <v>31</v>
      </c>
      <c r="N760" t="s">
        <v>32</v>
      </c>
      <c r="O760" t="s">
        <v>33</v>
      </c>
      <c r="P760" s="1">
        <v>39082</v>
      </c>
      <c r="Q760" t="s">
        <v>53</v>
      </c>
      <c r="R760" s="2">
        <v>6555</v>
      </c>
      <c r="S760">
        <v>5</v>
      </c>
      <c r="T760">
        <v>0</v>
      </c>
      <c r="U760" t="s">
        <v>28</v>
      </c>
    </row>
    <row r="761" spans="1:21" x14ac:dyDescent="0.25">
      <c r="A761">
        <v>1022</v>
      </c>
      <c r="B761" t="s">
        <v>1971</v>
      </c>
      <c r="C761" s="1">
        <v>39082</v>
      </c>
      <c r="D761" t="s">
        <v>1972</v>
      </c>
      <c r="E761" t="s">
        <v>246</v>
      </c>
      <c r="F761" t="s">
        <v>247</v>
      </c>
      <c r="G761" t="s">
        <v>248</v>
      </c>
      <c r="H761" t="s">
        <v>674</v>
      </c>
      <c r="I761" t="s">
        <v>99</v>
      </c>
      <c r="J761" t="s">
        <v>100</v>
      </c>
      <c r="K761">
        <v>8</v>
      </c>
      <c r="L761" t="s">
        <v>101</v>
      </c>
      <c r="M761" t="s">
        <v>31</v>
      </c>
      <c r="N761" t="s">
        <v>32</v>
      </c>
      <c r="O761" t="s">
        <v>33</v>
      </c>
      <c r="P761" s="1">
        <v>39082</v>
      </c>
      <c r="Q761" t="s">
        <v>53</v>
      </c>
      <c r="R761" s="2">
        <v>4025</v>
      </c>
      <c r="S761">
        <v>5</v>
      </c>
      <c r="T761">
        <v>0</v>
      </c>
      <c r="U761" t="s">
        <v>28</v>
      </c>
    </row>
    <row r="762" spans="1:21" x14ac:dyDescent="0.25">
      <c r="A762">
        <v>1023</v>
      </c>
      <c r="B762" t="s">
        <v>1973</v>
      </c>
      <c r="C762" s="1">
        <v>39082</v>
      </c>
      <c r="D762" t="s">
        <v>1974</v>
      </c>
      <c r="E762" t="s">
        <v>246</v>
      </c>
      <c r="F762" t="s">
        <v>247</v>
      </c>
      <c r="G762" t="s">
        <v>248</v>
      </c>
      <c r="H762" t="s">
        <v>1975</v>
      </c>
      <c r="I762" t="s">
        <v>99</v>
      </c>
      <c r="J762" t="s">
        <v>100</v>
      </c>
      <c r="K762">
        <v>8</v>
      </c>
      <c r="L762" t="s">
        <v>101</v>
      </c>
      <c r="M762" t="s">
        <v>31</v>
      </c>
      <c r="N762" t="s">
        <v>32</v>
      </c>
      <c r="O762" t="s">
        <v>33</v>
      </c>
      <c r="P762" s="1">
        <v>39082</v>
      </c>
      <c r="Q762" t="s">
        <v>53</v>
      </c>
      <c r="R762" s="2">
        <v>2029.75</v>
      </c>
      <c r="S762">
        <v>5</v>
      </c>
      <c r="T762">
        <v>0</v>
      </c>
      <c r="U762" t="s">
        <v>28</v>
      </c>
    </row>
    <row r="763" spans="1:21" x14ac:dyDescent="0.25">
      <c r="A763">
        <v>1024</v>
      </c>
      <c r="B763" t="s">
        <v>1976</v>
      </c>
      <c r="C763" s="1">
        <v>39082</v>
      </c>
      <c r="D763" t="s">
        <v>1974</v>
      </c>
      <c r="E763" t="s">
        <v>246</v>
      </c>
      <c r="F763" t="s">
        <v>247</v>
      </c>
      <c r="G763" t="s">
        <v>248</v>
      </c>
      <c r="H763" t="s">
        <v>1977</v>
      </c>
      <c r="I763" t="s">
        <v>99</v>
      </c>
      <c r="J763" t="s">
        <v>100</v>
      </c>
      <c r="K763">
        <v>8</v>
      </c>
      <c r="L763" t="s">
        <v>101</v>
      </c>
      <c r="M763" t="s">
        <v>31</v>
      </c>
      <c r="N763" t="s">
        <v>32</v>
      </c>
      <c r="O763" t="s">
        <v>33</v>
      </c>
      <c r="P763" s="1">
        <v>39082</v>
      </c>
      <c r="Q763" t="s">
        <v>53</v>
      </c>
      <c r="R763" s="2">
        <v>2029.75</v>
      </c>
      <c r="S763">
        <v>5</v>
      </c>
      <c r="T763">
        <v>0</v>
      </c>
      <c r="U763" t="s">
        <v>28</v>
      </c>
    </row>
    <row r="764" spans="1:21" x14ac:dyDescent="0.25">
      <c r="A764">
        <v>1025</v>
      </c>
      <c r="B764" t="s">
        <v>1978</v>
      </c>
      <c r="C764" s="1">
        <v>39082</v>
      </c>
      <c r="D764" t="s">
        <v>1974</v>
      </c>
      <c r="E764" t="s">
        <v>246</v>
      </c>
      <c r="F764" t="s">
        <v>247</v>
      </c>
      <c r="G764" t="s">
        <v>248</v>
      </c>
      <c r="H764" t="s">
        <v>1979</v>
      </c>
      <c r="I764" t="s">
        <v>99</v>
      </c>
      <c r="J764" t="s">
        <v>100</v>
      </c>
      <c r="K764">
        <v>8</v>
      </c>
      <c r="L764" t="s">
        <v>101</v>
      </c>
      <c r="M764" t="s">
        <v>31</v>
      </c>
      <c r="N764" t="s">
        <v>32</v>
      </c>
      <c r="O764" t="s">
        <v>33</v>
      </c>
      <c r="P764" s="1">
        <v>39082</v>
      </c>
      <c r="Q764" t="s">
        <v>53</v>
      </c>
      <c r="R764" s="2">
        <v>2029.75</v>
      </c>
      <c r="S764">
        <v>5</v>
      </c>
      <c r="T764">
        <v>0</v>
      </c>
      <c r="U764" t="s">
        <v>28</v>
      </c>
    </row>
    <row r="765" spans="1:21" x14ac:dyDescent="0.25">
      <c r="A765">
        <v>1026</v>
      </c>
      <c r="B765" t="s">
        <v>1980</v>
      </c>
      <c r="C765" s="1">
        <v>39082</v>
      </c>
      <c r="D765" t="s">
        <v>1974</v>
      </c>
      <c r="E765" t="s">
        <v>246</v>
      </c>
      <c r="F765" t="s">
        <v>247</v>
      </c>
      <c r="G765" t="s">
        <v>248</v>
      </c>
      <c r="H765" t="s">
        <v>1981</v>
      </c>
      <c r="I765" t="s">
        <v>99</v>
      </c>
      <c r="J765" t="s">
        <v>100</v>
      </c>
      <c r="K765">
        <v>8</v>
      </c>
      <c r="L765" t="s">
        <v>101</v>
      </c>
      <c r="M765" t="s">
        <v>31</v>
      </c>
      <c r="N765" t="s">
        <v>32</v>
      </c>
      <c r="O765" t="s">
        <v>33</v>
      </c>
      <c r="P765" s="1">
        <v>39082</v>
      </c>
      <c r="Q765" t="s">
        <v>53</v>
      </c>
      <c r="R765" s="2">
        <v>2029.75</v>
      </c>
      <c r="S765">
        <v>5</v>
      </c>
      <c r="T765">
        <v>0</v>
      </c>
      <c r="U765" t="s">
        <v>28</v>
      </c>
    </row>
    <row r="766" spans="1:21" x14ac:dyDescent="0.25">
      <c r="A766">
        <v>1027</v>
      </c>
      <c r="B766" t="s">
        <v>1982</v>
      </c>
      <c r="C766" s="1">
        <v>39082</v>
      </c>
      <c r="D766" t="s">
        <v>1974</v>
      </c>
      <c r="E766" t="s">
        <v>246</v>
      </c>
      <c r="F766" t="s">
        <v>247</v>
      </c>
      <c r="G766" t="s">
        <v>248</v>
      </c>
      <c r="H766" t="s">
        <v>1983</v>
      </c>
      <c r="I766" t="s">
        <v>99</v>
      </c>
      <c r="J766" t="s">
        <v>100</v>
      </c>
      <c r="K766">
        <v>8</v>
      </c>
      <c r="L766" t="s">
        <v>101</v>
      </c>
      <c r="M766" t="s">
        <v>31</v>
      </c>
      <c r="N766" t="s">
        <v>32</v>
      </c>
      <c r="O766" t="s">
        <v>33</v>
      </c>
      <c r="P766" s="1">
        <v>39082</v>
      </c>
      <c r="Q766" t="s">
        <v>53</v>
      </c>
      <c r="R766" s="2">
        <v>2029.75</v>
      </c>
      <c r="S766">
        <v>5</v>
      </c>
      <c r="T766">
        <v>0</v>
      </c>
      <c r="U766" t="s">
        <v>28</v>
      </c>
    </row>
    <row r="767" spans="1:21" x14ac:dyDescent="0.25">
      <c r="A767">
        <v>1028</v>
      </c>
      <c r="B767" t="s">
        <v>1984</v>
      </c>
      <c r="C767" s="1">
        <v>39082</v>
      </c>
      <c r="D767" t="s">
        <v>1985</v>
      </c>
      <c r="E767" t="s">
        <v>246</v>
      </c>
      <c r="F767" t="s">
        <v>247</v>
      </c>
      <c r="G767" t="s">
        <v>248</v>
      </c>
      <c r="H767" t="s">
        <v>1986</v>
      </c>
      <c r="I767" t="s">
        <v>99</v>
      </c>
      <c r="J767" t="s">
        <v>100</v>
      </c>
      <c r="K767">
        <v>8</v>
      </c>
      <c r="L767" t="s">
        <v>101</v>
      </c>
      <c r="M767" t="s">
        <v>31</v>
      </c>
      <c r="N767" t="s">
        <v>32</v>
      </c>
      <c r="O767" t="s">
        <v>33</v>
      </c>
      <c r="P767" s="1">
        <v>39082</v>
      </c>
      <c r="Q767" t="s">
        <v>53</v>
      </c>
      <c r="R767" s="2">
        <v>2875</v>
      </c>
      <c r="S767">
        <v>5</v>
      </c>
      <c r="T767">
        <v>0</v>
      </c>
      <c r="U767" t="s">
        <v>28</v>
      </c>
    </row>
    <row r="768" spans="1:21" x14ac:dyDescent="0.25">
      <c r="A768">
        <v>1029</v>
      </c>
      <c r="B768" t="s">
        <v>1987</v>
      </c>
      <c r="C768" s="1">
        <v>39082</v>
      </c>
      <c r="D768" t="s">
        <v>1988</v>
      </c>
      <c r="E768" t="s">
        <v>246</v>
      </c>
      <c r="F768" t="s">
        <v>247</v>
      </c>
      <c r="G768" t="s">
        <v>248</v>
      </c>
      <c r="H768" t="s">
        <v>1989</v>
      </c>
      <c r="I768" t="s">
        <v>99</v>
      </c>
      <c r="J768" t="s">
        <v>100</v>
      </c>
      <c r="K768">
        <v>8</v>
      </c>
      <c r="L768" t="s">
        <v>101</v>
      </c>
      <c r="M768" t="s">
        <v>31</v>
      </c>
      <c r="N768" t="s">
        <v>32</v>
      </c>
      <c r="O768" t="s">
        <v>33</v>
      </c>
      <c r="P768" s="1">
        <v>39082</v>
      </c>
      <c r="Q768" t="s">
        <v>53</v>
      </c>
      <c r="R768" s="2">
        <v>3105</v>
      </c>
      <c r="S768">
        <v>5</v>
      </c>
      <c r="T768">
        <v>0</v>
      </c>
      <c r="U768" t="s">
        <v>28</v>
      </c>
    </row>
    <row r="769" spans="1:21" x14ac:dyDescent="0.25">
      <c r="A769">
        <v>1030</v>
      </c>
      <c r="B769" t="s">
        <v>1990</v>
      </c>
      <c r="C769" s="1">
        <v>39447</v>
      </c>
      <c r="D769" t="s">
        <v>1991</v>
      </c>
      <c r="E769" t="s">
        <v>246</v>
      </c>
      <c r="F769" t="s">
        <v>247</v>
      </c>
      <c r="G769" t="s">
        <v>248</v>
      </c>
      <c r="H769" t="s">
        <v>674</v>
      </c>
      <c r="I769" t="s">
        <v>99</v>
      </c>
      <c r="J769" t="s">
        <v>100</v>
      </c>
      <c r="K769">
        <v>8</v>
      </c>
      <c r="L769" t="s">
        <v>101</v>
      </c>
      <c r="M769" t="s">
        <v>31</v>
      </c>
      <c r="N769" t="s">
        <v>32</v>
      </c>
      <c r="O769" t="s">
        <v>33</v>
      </c>
      <c r="P769" s="1">
        <v>39447</v>
      </c>
      <c r="Q769" t="s">
        <v>53</v>
      </c>
      <c r="R769">
        <v>961.4</v>
      </c>
      <c r="S769">
        <v>5</v>
      </c>
      <c r="T769">
        <v>0</v>
      </c>
      <c r="U769" t="s">
        <v>28</v>
      </c>
    </row>
    <row r="770" spans="1:21" x14ac:dyDescent="0.25">
      <c r="A770">
        <v>1031</v>
      </c>
      <c r="B770" t="s">
        <v>1992</v>
      </c>
      <c r="C770" s="1">
        <v>39447</v>
      </c>
      <c r="D770" t="s">
        <v>1991</v>
      </c>
      <c r="E770" t="s">
        <v>246</v>
      </c>
      <c r="F770" t="s">
        <v>247</v>
      </c>
      <c r="G770" t="s">
        <v>248</v>
      </c>
      <c r="H770" t="s">
        <v>674</v>
      </c>
      <c r="I770" t="s">
        <v>99</v>
      </c>
      <c r="J770" t="s">
        <v>100</v>
      </c>
      <c r="K770">
        <v>8</v>
      </c>
      <c r="L770" t="s">
        <v>101</v>
      </c>
      <c r="M770" t="s">
        <v>31</v>
      </c>
      <c r="N770" t="s">
        <v>32</v>
      </c>
      <c r="O770" t="s">
        <v>33</v>
      </c>
      <c r="P770" s="1">
        <v>39447</v>
      </c>
      <c r="Q770" t="s">
        <v>53</v>
      </c>
      <c r="R770" s="2">
        <v>2573.6999999999998</v>
      </c>
      <c r="S770">
        <v>5</v>
      </c>
      <c r="T770">
        <v>0</v>
      </c>
      <c r="U770" t="s">
        <v>28</v>
      </c>
    </row>
    <row r="771" spans="1:21" x14ac:dyDescent="0.25">
      <c r="A771">
        <v>1032</v>
      </c>
      <c r="B771" t="s">
        <v>1993</v>
      </c>
      <c r="C771" s="1">
        <v>39447</v>
      </c>
      <c r="D771" t="s">
        <v>1994</v>
      </c>
      <c r="E771" t="s">
        <v>1995</v>
      </c>
      <c r="F771" t="s">
        <v>247</v>
      </c>
      <c r="G771" t="s">
        <v>248</v>
      </c>
      <c r="H771" t="s">
        <v>674</v>
      </c>
      <c r="I771" t="s">
        <v>99</v>
      </c>
      <c r="J771" t="s">
        <v>100</v>
      </c>
      <c r="K771">
        <v>8</v>
      </c>
      <c r="L771" t="s">
        <v>101</v>
      </c>
      <c r="M771" t="s">
        <v>31</v>
      </c>
      <c r="N771" t="s">
        <v>32</v>
      </c>
      <c r="O771" t="s">
        <v>33</v>
      </c>
      <c r="P771" s="1">
        <v>39447</v>
      </c>
      <c r="Q771" t="s">
        <v>53</v>
      </c>
      <c r="R771">
        <v>562.35</v>
      </c>
      <c r="S771">
        <v>5</v>
      </c>
      <c r="T771">
        <v>0</v>
      </c>
      <c r="U771" t="s">
        <v>28</v>
      </c>
    </row>
    <row r="772" spans="1:21" x14ac:dyDescent="0.25">
      <c r="A772">
        <v>1033</v>
      </c>
      <c r="B772" t="s">
        <v>1996</v>
      </c>
      <c r="C772" s="1">
        <v>39447</v>
      </c>
      <c r="D772" t="s">
        <v>1997</v>
      </c>
      <c r="E772" t="s">
        <v>1995</v>
      </c>
      <c r="F772" t="s">
        <v>247</v>
      </c>
      <c r="G772" t="s">
        <v>248</v>
      </c>
      <c r="H772" t="s">
        <v>674</v>
      </c>
      <c r="I772" t="s">
        <v>99</v>
      </c>
      <c r="J772" t="s">
        <v>100</v>
      </c>
      <c r="K772">
        <v>8</v>
      </c>
      <c r="L772" t="s">
        <v>101</v>
      </c>
      <c r="M772" t="s">
        <v>31</v>
      </c>
      <c r="N772" t="s">
        <v>32</v>
      </c>
      <c r="O772" t="s">
        <v>33</v>
      </c>
      <c r="P772" s="1">
        <v>39447</v>
      </c>
      <c r="Q772" t="s">
        <v>53</v>
      </c>
      <c r="R772" s="2">
        <v>3047.5</v>
      </c>
      <c r="S772">
        <v>5</v>
      </c>
      <c r="T772">
        <v>0</v>
      </c>
      <c r="U772" t="s">
        <v>28</v>
      </c>
    </row>
    <row r="773" spans="1:21" x14ac:dyDescent="0.25">
      <c r="A773">
        <v>1034</v>
      </c>
      <c r="B773" t="s">
        <v>1998</v>
      </c>
      <c r="C773" s="1">
        <v>39447</v>
      </c>
      <c r="D773" t="s">
        <v>1999</v>
      </c>
      <c r="E773" t="s">
        <v>246</v>
      </c>
      <c r="F773" t="s">
        <v>247</v>
      </c>
      <c r="G773" t="s">
        <v>248</v>
      </c>
      <c r="H773" t="s">
        <v>674</v>
      </c>
      <c r="I773" t="s">
        <v>99</v>
      </c>
      <c r="J773" t="s">
        <v>100</v>
      </c>
      <c r="K773">
        <v>8</v>
      </c>
      <c r="L773" t="s">
        <v>101</v>
      </c>
      <c r="M773" t="s">
        <v>31</v>
      </c>
      <c r="N773" t="s">
        <v>32</v>
      </c>
      <c r="O773" t="s">
        <v>33</v>
      </c>
      <c r="P773" s="1">
        <v>39447</v>
      </c>
      <c r="Q773" t="s">
        <v>53</v>
      </c>
      <c r="R773">
        <v>0</v>
      </c>
      <c r="S773">
        <v>5</v>
      </c>
      <c r="T773">
        <v>0</v>
      </c>
      <c r="U773" t="s">
        <v>28</v>
      </c>
    </row>
    <row r="774" spans="1:21" x14ac:dyDescent="0.25">
      <c r="A774">
        <v>1035</v>
      </c>
      <c r="B774" t="s">
        <v>2000</v>
      </c>
      <c r="C774" s="1">
        <v>39447</v>
      </c>
      <c r="D774" t="s">
        <v>2001</v>
      </c>
      <c r="E774" t="s">
        <v>1995</v>
      </c>
      <c r="F774" t="s">
        <v>247</v>
      </c>
      <c r="G774" t="s">
        <v>248</v>
      </c>
      <c r="H774" t="s">
        <v>2002</v>
      </c>
      <c r="I774" t="s">
        <v>99</v>
      </c>
      <c r="J774" t="s">
        <v>100</v>
      </c>
      <c r="K774">
        <v>8</v>
      </c>
      <c r="L774" t="s">
        <v>101</v>
      </c>
      <c r="M774" t="s">
        <v>31</v>
      </c>
      <c r="N774" t="s">
        <v>32</v>
      </c>
      <c r="O774" t="s">
        <v>33</v>
      </c>
      <c r="P774" s="1">
        <v>39447</v>
      </c>
      <c r="Q774" t="s">
        <v>53</v>
      </c>
      <c r="R774" s="2">
        <v>1068.3499999999999</v>
      </c>
      <c r="S774">
        <v>5</v>
      </c>
      <c r="T774">
        <v>0</v>
      </c>
      <c r="U774" t="s">
        <v>28</v>
      </c>
    </row>
    <row r="775" spans="1:21" x14ac:dyDescent="0.25">
      <c r="A775">
        <v>1036</v>
      </c>
      <c r="B775" t="s">
        <v>2003</v>
      </c>
      <c r="C775" s="1">
        <v>39447</v>
      </c>
      <c r="D775" t="s">
        <v>2004</v>
      </c>
      <c r="E775" t="s">
        <v>2005</v>
      </c>
      <c r="F775" t="s">
        <v>247</v>
      </c>
      <c r="G775" t="s">
        <v>248</v>
      </c>
      <c r="H775" t="s">
        <v>2006</v>
      </c>
      <c r="I775" t="s">
        <v>99</v>
      </c>
      <c r="J775" t="s">
        <v>100</v>
      </c>
      <c r="K775">
        <v>8</v>
      </c>
      <c r="L775" t="s">
        <v>101</v>
      </c>
      <c r="M775" t="s">
        <v>31</v>
      </c>
      <c r="N775" t="s">
        <v>32</v>
      </c>
      <c r="O775" t="s">
        <v>33</v>
      </c>
      <c r="P775" s="1">
        <v>39447</v>
      </c>
      <c r="Q775" t="s">
        <v>53</v>
      </c>
      <c r="R775" s="2">
        <v>22985.05</v>
      </c>
      <c r="S775">
        <v>5</v>
      </c>
      <c r="T775">
        <v>0</v>
      </c>
      <c r="U775" t="s">
        <v>28</v>
      </c>
    </row>
    <row r="776" spans="1:21" x14ac:dyDescent="0.25">
      <c r="A776">
        <v>1037</v>
      </c>
      <c r="B776" t="s">
        <v>2007</v>
      </c>
      <c r="C776" s="1">
        <v>39447</v>
      </c>
      <c r="D776" t="s">
        <v>2008</v>
      </c>
      <c r="E776" t="s">
        <v>1995</v>
      </c>
      <c r="F776" t="s">
        <v>247</v>
      </c>
      <c r="G776" t="s">
        <v>248</v>
      </c>
      <c r="H776" t="s">
        <v>2009</v>
      </c>
      <c r="I776" t="s">
        <v>99</v>
      </c>
      <c r="J776" t="s">
        <v>100</v>
      </c>
      <c r="K776">
        <v>8</v>
      </c>
      <c r="L776" t="s">
        <v>101</v>
      </c>
      <c r="M776" t="s">
        <v>31</v>
      </c>
      <c r="N776" t="s">
        <v>32</v>
      </c>
      <c r="O776" t="s">
        <v>33</v>
      </c>
      <c r="P776" s="1">
        <v>39447</v>
      </c>
      <c r="Q776" t="s">
        <v>53</v>
      </c>
      <c r="R776" s="2">
        <v>5715.5</v>
      </c>
      <c r="S776">
        <v>5</v>
      </c>
      <c r="T776">
        <v>0</v>
      </c>
      <c r="U776" t="s">
        <v>28</v>
      </c>
    </row>
    <row r="777" spans="1:21" x14ac:dyDescent="0.25">
      <c r="A777">
        <v>1038</v>
      </c>
      <c r="B777" t="s">
        <v>2010</v>
      </c>
      <c r="C777" s="1">
        <v>39447</v>
      </c>
      <c r="D777" t="s">
        <v>2011</v>
      </c>
      <c r="E777" t="s">
        <v>1995</v>
      </c>
      <c r="F777" t="s">
        <v>247</v>
      </c>
      <c r="G777" t="s">
        <v>248</v>
      </c>
      <c r="H777" t="s">
        <v>2012</v>
      </c>
      <c r="I777" t="s">
        <v>99</v>
      </c>
      <c r="J777" t="s">
        <v>100</v>
      </c>
      <c r="K777">
        <v>8</v>
      </c>
      <c r="L777" t="s">
        <v>101</v>
      </c>
      <c r="M777" t="s">
        <v>31</v>
      </c>
      <c r="N777" t="s">
        <v>32</v>
      </c>
      <c r="O777" t="s">
        <v>33</v>
      </c>
      <c r="P777" s="1">
        <v>39447</v>
      </c>
      <c r="Q777" t="s">
        <v>53</v>
      </c>
      <c r="R777" s="2">
        <v>20341.2</v>
      </c>
      <c r="S777">
        <v>5</v>
      </c>
      <c r="T777">
        <v>0</v>
      </c>
      <c r="U777" t="s">
        <v>28</v>
      </c>
    </row>
    <row r="778" spans="1:21" x14ac:dyDescent="0.25">
      <c r="A778">
        <v>1039</v>
      </c>
      <c r="B778" t="s">
        <v>2013</v>
      </c>
      <c r="C778" s="1">
        <v>39447</v>
      </c>
      <c r="D778" t="s">
        <v>2014</v>
      </c>
      <c r="E778" t="s">
        <v>2015</v>
      </c>
      <c r="F778" t="s">
        <v>247</v>
      </c>
      <c r="G778" t="s">
        <v>248</v>
      </c>
      <c r="H778" t="s">
        <v>2016</v>
      </c>
      <c r="I778" t="s">
        <v>99</v>
      </c>
      <c r="J778" t="s">
        <v>100</v>
      </c>
      <c r="K778">
        <v>8</v>
      </c>
      <c r="L778" t="s">
        <v>101</v>
      </c>
      <c r="M778" t="s">
        <v>31</v>
      </c>
      <c r="N778" t="s">
        <v>32</v>
      </c>
      <c r="O778" t="s">
        <v>33</v>
      </c>
      <c r="P778" s="1">
        <v>39447</v>
      </c>
      <c r="Q778" t="s">
        <v>53</v>
      </c>
      <c r="R778" s="2">
        <v>8108.65</v>
      </c>
      <c r="S778">
        <v>5</v>
      </c>
      <c r="T778">
        <v>0</v>
      </c>
      <c r="U778" t="s">
        <v>28</v>
      </c>
    </row>
    <row r="779" spans="1:21" x14ac:dyDescent="0.25">
      <c r="A779">
        <v>1040</v>
      </c>
      <c r="B779" t="s">
        <v>2017</v>
      </c>
      <c r="C779" s="1">
        <v>39447</v>
      </c>
      <c r="D779" t="s">
        <v>2018</v>
      </c>
      <c r="E779" t="s">
        <v>1995</v>
      </c>
      <c r="F779" t="s">
        <v>247</v>
      </c>
      <c r="G779" t="s">
        <v>248</v>
      </c>
      <c r="H779" t="s">
        <v>2019</v>
      </c>
      <c r="I779" t="s">
        <v>99</v>
      </c>
      <c r="J779" t="s">
        <v>100</v>
      </c>
      <c r="K779">
        <v>8</v>
      </c>
      <c r="L779" t="s">
        <v>101</v>
      </c>
      <c r="M779" t="s">
        <v>31</v>
      </c>
      <c r="N779" t="s">
        <v>32</v>
      </c>
      <c r="O779" t="s">
        <v>33</v>
      </c>
      <c r="P779" s="1">
        <v>39447</v>
      </c>
      <c r="Q779" t="s">
        <v>53</v>
      </c>
      <c r="R779" s="2">
        <v>9076.9500000000007</v>
      </c>
      <c r="S779">
        <v>5</v>
      </c>
      <c r="T779">
        <v>0</v>
      </c>
      <c r="U779" t="s">
        <v>28</v>
      </c>
    </row>
    <row r="780" spans="1:21" x14ac:dyDescent="0.25">
      <c r="A780">
        <v>1041</v>
      </c>
      <c r="B780" t="s">
        <v>2020</v>
      </c>
      <c r="C780" s="1">
        <v>39447</v>
      </c>
      <c r="D780" t="s">
        <v>2021</v>
      </c>
      <c r="E780" t="s">
        <v>1995</v>
      </c>
      <c r="F780" t="s">
        <v>247</v>
      </c>
      <c r="G780" t="s">
        <v>248</v>
      </c>
      <c r="H780" t="s">
        <v>674</v>
      </c>
      <c r="I780" t="s">
        <v>99</v>
      </c>
      <c r="J780" t="s">
        <v>100</v>
      </c>
      <c r="K780">
        <v>8</v>
      </c>
      <c r="L780" t="s">
        <v>101</v>
      </c>
      <c r="M780" t="s">
        <v>31</v>
      </c>
      <c r="N780" t="s">
        <v>32</v>
      </c>
      <c r="O780" t="s">
        <v>33</v>
      </c>
      <c r="P780" s="1">
        <v>39447</v>
      </c>
      <c r="Q780" t="s">
        <v>53</v>
      </c>
      <c r="R780" s="2">
        <v>4212.45</v>
      </c>
      <c r="S780">
        <v>5</v>
      </c>
      <c r="T780">
        <v>0</v>
      </c>
      <c r="U780" t="s">
        <v>28</v>
      </c>
    </row>
    <row r="781" spans="1:21" x14ac:dyDescent="0.25">
      <c r="A781">
        <v>1042</v>
      </c>
      <c r="B781" t="s">
        <v>2022</v>
      </c>
      <c r="C781" s="1">
        <v>39447</v>
      </c>
      <c r="D781" t="s">
        <v>2023</v>
      </c>
      <c r="E781" t="s">
        <v>1995</v>
      </c>
      <c r="F781" t="s">
        <v>247</v>
      </c>
      <c r="G781" t="s">
        <v>248</v>
      </c>
      <c r="H781" t="s">
        <v>674</v>
      </c>
      <c r="I781" t="s">
        <v>99</v>
      </c>
      <c r="J781" t="s">
        <v>100</v>
      </c>
      <c r="K781">
        <v>8</v>
      </c>
      <c r="L781" t="s">
        <v>101</v>
      </c>
      <c r="M781" t="s">
        <v>31</v>
      </c>
      <c r="N781" t="s">
        <v>32</v>
      </c>
      <c r="O781" t="s">
        <v>33</v>
      </c>
      <c r="P781" s="1">
        <v>39447</v>
      </c>
      <c r="Q781" t="s">
        <v>53</v>
      </c>
      <c r="R781">
        <v>0</v>
      </c>
      <c r="S781">
        <v>5</v>
      </c>
      <c r="T781">
        <v>0</v>
      </c>
      <c r="U781" t="s">
        <v>28</v>
      </c>
    </row>
    <row r="782" spans="1:21" x14ac:dyDescent="0.25">
      <c r="A782">
        <v>1043</v>
      </c>
      <c r="B782" t="s">
        <v>2024</v>
      </c>
      <c r="C782" s="1">
        <v>39447</v>
      </c>
      <c r="D782" t="s">
        <v>2025</v>
      </c>
      <c r="E782" t="s">
        <v>2026</v>
      </c>
      <c r="F782" t="s">
        <v>247</v>
      </c>
      <c r="G782" t="s">
        <v>248</v>
      </c>
      <c r="H782" t="s">
        <v>2027</v>
      </c>
      <c r="I782" t="s">
        <v>99</v>
      </c>
      <c r="J782" t="s">
        <v>100</v>
      </c>
      <c r="K782">
        <v>8</v>
      </c>
      <c r="L782" t="s">
        <v>101</v>
      </c>
      <c r="M782" t="s">
        <v>31</v>
      </c>
      <c r="N782" t="s">
        <v>32</v>
      </c>
      <c r="O782" t="s">
        <v>33</v>
      </c>
      <c r="P782" s="1">
        <v>39447</v>
      </c>
      <c r="Q782" t="s">
        <v>53</v>
      </c>
      <c r="R782" s="2">
        <v>13601.05</v>
      </c>
      <c r="S782">
        <v>5</v>
      </c>
      <c r="T782">
        <v>0</v>
      </c>
      <c r="U782" t="s">
        <v>28</v>
      </c>
    </row>
    <row r="783" spans="1:21" x14ac:dyDescent="0.25">
      <c r="A783">
        <v>1044</v>
      </c>
      <c r="B783" t="s">
        <v>2028</v>
      </c>
      <c r="C783" s="1">
        <v>39447</v>
      </c>
      <c r="D783" t="s">
        <v>2029</v>
      </c>
      <c r="E783" t="s">
        <v>2026</v>
      </c>
      <c r="F783" t="s">
        <v>247</v>
      </c>
      <c r="G783" t="s">
        <v>248</v>
      </c>
      <c r="H783" t="s">
        <v>2030</v>
      </c>
      <c r="I783" t="s">
        <v>99</v>
      </c>
      <c r="J783" t="s">
        <v>100</v>
      </c>
      <c r="K783">
        <v>8</v>
      </c>
      <c r="L783" t="s">
        <v>101</v>
      </c>
      <c r="M783" t="s">
        <v>31</v>
      </c>
      <c r="N783" t="s">
        <v>32</v>
      </c>
      <c r="O783" t="s">
        <v>33</v>
      </c>
      <c r="P783" s="1">
        <v>39447</v>
      </c>
      <c r="Q783" t="s">
        <v>53</v>
      </c>
      <c r="R783" s="2">
        <v>13087</v>
      </c>
      <c r="S783">
        <v>5</v>
      </c>
      <c r="T783">
        <v>0</v>
      </c>
      <c r="U783" t="s">
        <v>28</v>
      </c>
    </row>
    <row r="784" spans="1:21" x14ac:dyDescent="0.25">
      <c r="A784">
        <v>1045</v>
      </c>
      <c r="B784" t="s">
        <v>2031</v>
      </c>
      <c r="C784" s="1">
        <v>39447</v>
      </c>
      <c r="D784" t="s">
        <v>2032</v>
      </c>
      <c r="E784" t="s">
        <v>246</v>
      </c>
      <c r="F784" t="s">
        <v>247</v>
      </c>
      <c r="G784" t="s">
        <v>248</v>
      </c>
      <c r="H784" t="s">
        <v>2033</v>
      </c>
      <c r="I784" t="s">
        <v>99</v>
      </c>
      <c r="J784" t="s">
        <v>100</v>
      </c>
      <c r="K784">
        <v>8</v>
      </c>
      <c r="L784" t="s">
        <v>101</v>
      </c>
      <c r="M784" t="s">
        <v>31</v>
      </c>
      <c r="N784" t="s">
        <v>32</v>
      </c>
      <c r="O784" t="s">
        <v>33</v>
      </c>
      <c r="P784" s="1">
        <v>39447</v>
      </c>
      <c r="Q784" t="s">
        <v>53</v>
      </c>
      <c r="R784" s="2">
        <v>10580</v>
      </c>
      <c r="S784">
        <v>5</v>
      </c>
      <c r="T784">
        <v>0</v>
      </c>
      <c r="U784" t="s">
        <v>28</v>
      </c>
    </row>
    <row r="785" spans="1:21" x14ac:dyDescent="0.25">
      <c r="A785">
        <v>1046</v>
      </c>
      <c r="B785" t="s">
        <v>2034</v>
      </c>
      <c r="C785" s="1">
        <v>39447</v>
      </c>
      <c r="D785" t="s">
        <v>2035</v>
      </c>
      <c r="E785" t="s">
        <v>246</v>
      </c>
      <c r="F785" t="s">
        <v>247</v>
      </c>
      <c r="G785" t="s">
        <v>248</v>
      </c>
      <c r="H785" t="s">
        <v>2036</v>
      </c>
      <c r="I785" t="s">
        <v>99</v>
      </c>
      <c r="J785" t="s">
        <v>100</v>
      </c>
      <c r="K785">
        <v>8</v>
      </c>
      <c r="L785" t="s">
        <v>101</v>
      </c>
      <c r="M785" t="s">
        <v>31</v>
      </c>
      <c r="N785" t="s">
        <v>32</v>
      </c>
      <c r="O785" t="s">
        <v>33</v>
      </c>
      <c r="P785" s="1">
        <v>39447</v>
      </c>
      <c r="Q785" t="s">
        <v>53</v>
      </c>
      <c r="R785" s="2">
        <v>10830.7</v>
      </c>
      <c r="S785">
        <v>5</v>
      </c>
      <c r="T785">
        <v>0</v>
      </c>
      <c r="U785" t="s">
        <v>28</v>
      </c>
    </row>
    <row r="786" spans="1:21" x14ac:dyDescent="0.25">
      <c r="A786">
        <v>1047</v>
      </c>
      <c r="B786" t="s">
        <v>2037</v>
      </c>
      <c r="C786" s="1">
        <v>39447</v>
      </c>
      <c r="D786" t="s">
        <v>2038</v>
      </c>
      <c r="E786" t="s">
        <v>2039</v>
      </c>
      <c r="F786" t="s">
        <v>247</v>
      </c>
      <c r="G786" t="s">
        <v>248</v>
      </c>
      <c r="H786" t="s">
        <v>2040</v>
      </c>
      <c r="I786" t="s">
        <v>99</v>
      </c>
      <c r="J786" t="s">
        <v>100</v>
      </c>
      <c r="K786">
        <v>8</v>
      </c>
      <c r="L786" t="s">
        <v>101</v>
      </c>
      <c r="M786" t="s">
        <v>31</v>
      </c>
      <c r="N786" t="s">
        <v>32</v>
      </c>
      <c r="O786" t="s">
        <v>33</v>
      </c>
      <c r="P786" s="1">
        <v>39447</v>
      </c>
      <c r="Q786" t="s">
        <v>53</v>
      </c>
      <c r="R786" s="2">
        <v>9576.0499999999993</v>
      </c>
      <c r="S786">
        <v>5</v>
      </c>
      <c r="T786">
        <v>0</v>
      </c>
      <c r="U786" t="s">
        <v>28</v>
      </c>
    </row>
    <row r="787" spans="1:21" x14ac:dyDescent="0.25">
      <c r="A787">
        <v>1048</v>
      </c>
      <c r="B787" t="s">
        <v>2041</v>
      </c>
      <c r="C787" s="1">
        <v>39447</v>
      </c>
      <c r="D787" t="s">
        <v>2042</v>
      </c>
      <c r="E787" t="s">
        <v>246</v>
      </c>
      <c r="F787" t="s">
        <v>247</v>
      </c>
      <c r="G787" t="s">
        <v>248</v>
      </c>
      <c r="H787" t="s">
        <v>2043</v>
      </c>
      <c r="I787" t="s">
        <v>99</v>
      </c>
      <c r="J787" t="s">
        <v>100</v>
      </c>
      <c r="K787">
        <v>8</v>
      </c>
      <c r="L787" t="s">
        <v>101</v>
      </c>
      <c r="M787" t="s">
        <v>31</v>
      </c>
      <c r="N787" t="s">
        <v>32</v>
      </c>
      <c r="O787" t="s">
        <v>33</v>
      </c>
      <c r="P787" s="1">
        <v>39447</v>
      </c>
      <c r="Q787" t="s">
        <v>53</v>
      </c>
      <c r="R787" s="2">
        <v>14340.5</v>
      </c>
      <c r="S787">
        <v>5</v>
      </c>
      <c r="T787">
        <v>0</v>
      </c>
      <c r="U787" t="s">
        <v>28</v>
      </c>
    </row>
    <row r="788" spans="1:21" x14ac:dyDescent="0.25">
      <c r="A788">
        <v>1049</v>
      </c>
      <c r="B788" t="s">
        <v>2044</v>
      </c>
      <c r="C788" s="1">
        <v>39447</v>
      </c>
      <c r="D788" t="s">
        <v>2045</v>
      </c>
      <c r="E788" t="s">
        <v>2046</v>
      </c>
      <c r="F788" t="s">
        <v>247</v>
      </c>
      <c r="G788" t="s">
        <v>248</v>
      </c>
      <c r="H788" t="s">
        <v>2047</v>
      </c>
      <c r="I788" t="s">
        <v>99</v>
      </c>
      <c r="J788" t="s">
        <v>100</v>
      </c>
      <c r="K788">
        <v>8</v>
      </c>
      <c r="L788" t="s">
        <v>101</v>
      </c>
      <c r="M788" t="s">
        <v>31</v>
      </c>
      <c r="N788" t="s">
        <v>32</v>
      </c>
      <c r="O788" t="s">
        <v>33</v>
      </c>
      <c r="P788" s="1">
        <v>39447</v>
      </c>
      <c r="Q788" t="s">
        <v>53</v>
      </c>
      <c r="R788" s="2">
        <v>4785.1499999999996</v>
      </c>
      <c r="S788">
        <v>5</v>
      </c>
      <c r="T788">
        <v>0</v>
      </c>
      <c r="U788" t="s">
        <v>28</v>
      </c>
    </row>
    <row r="789" spans="1:21" x14ac:dyDescent="0.25">
      <c r="A789">
        <v>1050</v>
      </c>
      <c r="B789" t="s">
        <v>2048</v>
      </c>
      <c r="C789" s="1">
        <v>39447</v>
      </c>
      <c r="D789" t="s">
        <v>2049</v>
      </c>
      <c r="E789" t="s">
        <v>2046</v>
      </c>
      <c r="F789" t="s">
        <v>247</v>
      </c>
      <c r="G789" t="s">
        <v>248</v>
      </c>
      <c r="H789" t="s">
        <v>2050</v>
      </c>
      <c r="I789" t="s">
        <v>99</v>
      </c>
      <c r="J789" t="s">
        <v>100</v>
      </c>
      <c r="K789">
        <v>8</v>
      </c>
      <c r="L789" t="s">
        <v>101</v>
      </c>
      <c r="M789" t="s">
        <v>31</v>
      </c>
      <c r="N789" t="s">
        <v>32</v>
      </c>
      <c r="O789" t="s">
        <v>33</v>
      </c>
      <c r="P789" s="1">
        <v>39447</v>
      </c>
      <c r="Q789" t="s">
        <v>53</v>
      </c>
      <c r="R789" s="2">
        <v>2635.8</v>
      </c>
      <c r="S789">
        <v>5</v>
      </c>
      <c r="T789">
        <v>0</v>
      </c>
      <c r="U789" t="s">
        <v>28</v>
      </c>
    </row>
    <row r="790" spans="1:21" x14ac:dyDescent="0.25">
      <c r="A790">
        <v>1051</v>
      </c>
      <c r="B790" t="s">
        <v>2051</v>
      </c>
      <c r="C790" s="1">
        <v>39447</v>
      </c>
      <c r="D790" t="s">
        <v>2045</v>
      </c>
      <c r="E790" t="s">
        <v>2046</v>
      </c>
      <c r="F790" t="s">
        <v>247</v>
      </c>
      <c r="G790" t="s">
        <v>248</v>
      </c>
      <c r="H790" t="s">
        <v>2052</v>
      </c>
      <c r="I790" t="s">
        <v>99</v>
      </c>
      <c r="J790" t="s">
        <v>100</v>
      </c>
      <c r="K790">
        <v>8</v>
      </c>
      <c r="L790" t="s">
        <v>101</v>
      </c>
      <c r="M790" t="s">
        <v>31</v>
      </c>
      <c r="N790" t="s">
        <v>32</v>
      </c>
      <c r="O790" t="s">
        <v>33</v>
      </c>
      <c r="P790" s="1">
        <v>39447</v>
      </c>
      <c r="Q790" t="s">
        <v>53</v>
      </c>
      <c r="R790" s="2">
        <v>2635.8</v>
      </c>
      <c r="S790">
        <v>5</v>
      </c>
      <c r="T790">
        <v>0</v>
      </c>
      <c r="U790" t="s">
        <v>28</v>
      </c>
    </row>
    <row r="791" spans="1:21" x14ac:dyDescent="0.25">
      <c r="A791">
        <v>1052</v>
      </c>
      <c r="B791" t="s">
        <v>2053</v>
      </c>
      <c r="C791" s="1">
        <v>39447</v>
      </c>
      <c r="D791" t="s">
        <v>2045</v>
      </c>
      <c r="E791" t="s">
        <v>2046</v>
      </c>
      <c r="F791" t="s">
        <v>247</v>
      </c>
      <c r="G791" t="s">
        <v>248</v>
      </c>
      <c r="H791" t="s">
        <v>2054</v>
      </c>
      <c r="I791" t="s">
        <v>99</v>
      </c>
      <c r="J791" t="s">
        <v>100</v>
      </c>
      <c r="K791">
        <v>8</v>
      </c>
      <c r="L791" t="s">
        <v>101</v>
      </c>
      <c r="M791" t="s">
        <v>31</v>
      </c>
      <c r="N791" t="s">
        <v>32</v>
      </c>
      <c r="O791" t="s">
        <v>33</v>
      </c>
      <c r="P791" s="1">
        <v>39447</v>
      </c>
      <c r="Q791" t="s">
        <v>53</v>
      </c>
      <c r="R791">
        <v>281.75</v>
      </c>
      <c r="S791">
        <v>5</v>
      </c>
      <c r="T791">
        <v>0</v>
      </c>
      <c r="U791" t="s">
        <v>28</v>
      </c>
    </row>
    <row r="792" spans="1:21" x14ac:dyDescent="0.25">
      <c r="A792">
        <v>1053</v>
      </c>
      <c r="B792" t="s">
        <v>2055</v>
      </c>
      <c r="C792" s="1">
        <v>39447</v>
      </c>
      <c r="D792" t="s">
        <v>2056</v>
      </c>
      <c r="E792" t="s">
        <v>2046</v>
      </c>
      <c r="F792" t="s">
        <v>247</v>
      </c>
      <c r="G792" t="s">
        <v>248</v>
      </c>
      <c r="H792" t="s">
        <v>2057</v>
      </c>
      <c r="I792" t="s">
        <v>99</v>
      </c>
      <c r="J792" t="s">
        <v>100</v>
      </c>
      <c r="K792">
        <v>8</v>
      </c>
      <c r="L792" t="s">
        <v>101</v>
      </c>
      <c r="M792" t="s">
        <v>31</v>
      </c>
      <c r="N792" t="s">
        <v>32</v>
      </c>
      <c r="O792" t="s">
        <v>33</v>
      </c>
      <c r="P792" s="1">
        <v>39447</v>
      </c>
      <c r="Q792" t="s">
        <v>53</v>
      </c>
      <c r="R792" s="2">
        <v>1649.1</v>
      </c>
      <c r="S792">
        <v>5</v>
      </c>
      <c r="T792">
        <v>0</v>
      </c>
      <c r="U792" t="s">
        <v>28</v>
      </c>
    </row>
    <row r="793" spans="1:21" x14ac:dyDescent="0.25">
      <c r="A793">
        <v>1054</v>
      </c>
      <c r="B793" t="s">
        <v>2058</v>
      </c>
      <c r="C793" s="1">
        <v>39447</v>
      </c>
      <c r="D793" t="s">
        <v>2059</v>
      </c>
      <c r="E793" t="s">
        <v>246</v>
      </c>
      <c r="F793" t="s">
        <v>247</v>
      </c>
      <c r="G793" t="s">
        <v>248</v>
      </c>
      <c r="H793" t="s">
        <v>2060</v>
      </c>
      <c r="I793" t="s">
        <v>99</v>
      </c>
      <c r="J793" t="s">
        <v>100</v>
      </c>
      <c r="K793">
        <v>8</v>
      </c>
      <c r="L793" t="s">
        <v>101</v>
      </c>
      <c r="M793" t="s">
        <v>31</v>
      </c>
      <c r="N793" t="s">
        <v>32</v>
      </c>
      <c r="O793" t="s">
        <v>33</v>
      </c>
      <c r="P793" s="1">
        <v>39447</v>
      </c>
      <c r="Q793" t="s">
        <v>53</v>
      </c>
      <c r="R793">
        <v>745.2</v>
      </c>
      <c r="S793">
        <v>5</v>
      </c>
      <c r="T793">
        <v>0</v>
      </c>
      <c r="U793" t="s">
        <v>28</v>
      </c>
    </row>
    <row r="794" spans="1:21" x14ac:dyDescent="0.25">
      <c r="A794">
        <v>1055</v>
      </c>
      <c r="B794" t="s">
        <v>2061</v>
      </c>
      <c r="C794" s="1">
        <v>39447</v>
      </c>
      <c r="D794" t="s">
        <v>2062</v>
      </c>
      <c r="E794" t="s">
        <v>246</v>
      </c>
      <c r="F794" t="s">
        <v>247</v>
      </c>
      <c r="G794" t="s">
        <v>248</v>
      </c>
      <c r="H794" t="s">
        <v>2063</v>
      </c>
      <c r="I794" t="s">
        <v>99</v>
      </c>
      <c r="J794" t="s">
        <v>100</v>
      </c>
      <c r="K794">
        <v>8</v>
      </c>
      <c r="L794" t="s">
        <v>101</v>
      </c>
      <c r="M794" t="s">
        <v>31</v>
      </c>
      <c r="N794" t="s">
        <v>32</v>
      </c>
      <c r="O794" t="s">
        <v>33</v>
      </c>
      <c r="P794" s="1">
        <v>39447</v>
      </c>
      <c r="Q794" t="s">
        <v>53</v>
      </c>
      <c r="R794">
        <v>103.5</v>
      </c>
      <c r="S794">
        <v>5</v>
      </c>
      <c r="T794">
        <v>0</v>
      </c>
      <c r="U794" t="s">
        <v>28</v>
      </c>
    </row>
    <row r="795" spans="1:21" x14ac:dyDescent="0.25">
      <c r="A795">
        <v>1056</v>
      </c>
      <c r="B795" t="s">
        <v>2064</v>
      </c>
      <c r="C795" s="1">
        <v>39813</v>
      </c>
      <c r="D795" t="s">
        <v>2065</v>
      </c>
      <c r="E795" t="s">
        <v>246</v>
      </c>
      <c r="F795" t="s">
        <v>247</v>
      </c>
      <c r="G795" t="s">
        <v>248</v>
      </c>
      <c r="H795" t="s">
        <v>2066</v>
      </c>
      <c r="I795" t="s">
        <v>99</v>
      </c>
      <c r="J795" t="s">
        <v>100</v>
      </c>
      <c r="K795">
        <v>8</v>
      </c>
      <c r="L795" t="s">
        <v>101</v>
      </c>
      <c r="M795" t="s">
        <v>31</v>
      </c>
      <c r="N795" t="s">
        <v>32</v>
      </c>
      <c r="O795" t="s">
        <v>33</v>
      </c>
      <c r="P795" s="1">
        <v>39813</v>
      </c>
      <c r="Q795" t="s">
        <v>53</v>
      </c>
      <c r="R795">
        <v>360</v>
      </c>
      <c r="S795">
        <v>5</v>
      </c>
      <c r="T795">
        <v>0</v>
      </c>
      <c r="U795" t="s">
        <v>28</v>
      </c>
    </row>
    <row r="796" spans="1:21" x14ac:dyDescent="0.25">
      <c r="A796">
        <v>1057</v>
      </c>
      <c r="B796" t="s">
        <v>2067</v>
      </c>
      <c r="C796" s="1">
        <v>39813</v>
      </c>
      <c r="D796" t="s">
        <v>2068</v>
      </c>
      <c r="E796" t="s">
        <v>2005</v>
      </c>
      <c r="F796" t="s">
        <v>247</v>
      </c>
      <c r="G796" t="s">
        <v>248</v>
      </c>
      <c r="H796" t="s">
        <v>2069</v>
      </c>
      <c r="I796" t="s">
        <v>99</v>
      </c>
      <c r="J796" t="s">
        <v>100</v>
      </c>
      <c r="K796">
        <v>8</v>
      </c>
      <c r="L796" t="s">
        <v>101</v>
      </c>
      <c r="M796" t="s">
        <v>31</v>
      </c>
      <c r="N796" t="s">
        <v>32</v>
      </c>
      <c r="O796" t="s">
        <v>33</v>
      </c>
      <c r="P796" s="1">
        <v>39813</v>
      </c>
      <c r="Q796" t="s">
        <v>53</v>
      </c>
      <c r="R796" s="2">
        <v>7653.25</v>
      </c>
      <c r="S796">
        <v>5</v>
      </c>
      <c r="T796">
        <v>0</v>
      </c>
      <c r="U796" t="s">
        <v>28</v>
      </c>
    </row>
    <row r="797" spans="1:21" x14ac:dyDescent="0.25">
      <c r="A797">
        <v>1058</v>
      </c>
      <c r="B797" t="s">
        <v>2070</v>
      </c>
      <c r="C797" s="1">
        <v>39813</v>
      </c>
      <c r="D797" t="s">
        <v>2071</v>
      </c>
      <c r="E797" t="s">
        <v>246</v>
      </c>
      <c r="F797" t="s">
        <v>247</v>
      </c>
      <c r="G797" t="s">
        <v>248</v>
      </c>
      <c r="H797" t="s">
        <v>674</v>
      </c>
      <c r="I797" t="s">
        <v>99</v>
      </c>
      <c r="J797" t="s">
        <v>100</v>
      </c>
      <c r="K797">
        <v>8</v>
      </c>
      <c r="L797" t="s">
        <v>101</v>
      </c>
      <c r="M797" t="s">
        <v>31</v>
      </c>
      <c r="N797" t="s">
        <v>32</v>
      </c>
      <c r="O797" t="s">
        <v>33</v>
      </c>
      <c r="P797" s="1">
        <v>39813</v>
      </c>
      <c r="Q797" t="s">
        <v>53</v>
      </c>
      <c r="R797" s="2">
        <v>24671.3</v>
      </c>
      <c r="S797">
        <v>5</v>
      </c>
      <c r="T797">
        <v>0</v>
      </c>
      <c r="U797" t="s">
        <v>28</v>
      </c>
    </row>
    <row r="798" spans="1:21" x14ac:dyDescent="0.25">
      <c r="A798">
        <v>1059</v>
      </c>
      <c r="B798" t="s">
        <v>2072</v>
      </c>
      <c r="C798" s="1">
        <v>39813</v>
      </c>
      <c r="D798" t="s">
        <v>2073</v>
      </c>
      <c r="E798" t="s">
        <v>246</v>
      </c>
      <c r="F798" t="s">
        <v>247</v>
      </c>
      <c r="G798" t="s">
        <v>248</v>
      </c>
      <c r="H798" t="s">
        <v>674</v>
      </c>
      <c r="I798" t="s">
        <v>99</v>
      </c>
      <c r="J798" t="s">
        <v>100</v>
      </c>
      <c r="K798">
        <v>8</v>
      </c>
      <c r="L798" t="s">
        <v>101</v>
      </c>
      <c r="M798" t="s">
        <v>31</v>
      </c>
      <c r="N798" t="s">
        <v>32</v>
      </c>
      <c r="O798" t="s">
        <v>33</v>
      </c>
      <c r="P798" s="1">
        <v>39813</v>
      </c>
      <c r="Q798" t="s">
        <v>53</v>
      </c>
      <c r="R798" s="2">
        <v>1878.53</v>
      </c>
      <c r="S798">
        <v>5</v>
      </c>
      <c r="T798">
        <v>0</v>
      </c>
      <c r="U798" t="s">
        <v>28</v>
      </c>
    </row>
    <row r="799" spans="1:21" x14ac:dyDescent="0.25">
      <c r="A799">
        <v>1060</v>
      </c>
      <c r="B799" t="s">
        <v>2074</v>
      </c>
      <c r="C799" s="1">
        <v>39813</v>
      </c>
      <c r="D799" t="s">
        <v>2075</v>
      </c>
      <c r="E799" t="s">
        <v>246</v>
      </c>
      <c r="F799" t="s">
        <v>247</v>
      </c>
      <c r="G799" t="s">
        <v>248</v>
      </c>
      <c r="H799" t="s">
        <v>674</v>
      </c>
      <c r="I799" t="s">
        <v>99</v>
      </c>
      <c r="J799" t="s">
        <v>100</v>
      </c>
      <c r="K799">
        <v>8</v>
      </c>
      <c r="L799" t="s">
        <v>101</v>
      </c>
      <c r="M799" t="s">
        <v>31</v>
      </c>
      <c r="N799" t="s">
        <v>32</v>
      </c>
      <c r="O799" t="s">
        <v>33</v>
      </c>
      <c r="P799" s="1">
        <v>39813</v>
      </c>
      <c r="Q799" t="s">
        <v>53</v>
      </c>
      <c r="R799">
        <v>250.47</v>
      </c>
      <c r="S799">
        <v>5</v>
      </c>
      <c r="T799">
        <v>0</v>
      </c>
      <c r="U799" t="s">
        <v>28</v>
      </c>
    </row>
    <row r="800" spans="1:21" x14ac:dyDescent="0.25">
      <c r="A800">
        <v>1061</v>
      </c>
      <c r="B800" t="s">
        <v>2076</v>
      </c>
      <c r="C800" s="1">
        <v>39813</v>
      </c>
      <c r="D800" t="s">
        <v>2077</v>
      </c>
      <c r="E800" t="s">
        <v>246</v>
      </c>
      <c r="F800" t="s">
        <v>247</v>
      </c>
      <c r="G800" t="s">
        <v>248</v>
      </c>
      <c r="H800" t="s">
        <v>674</v>
      </c>
      <c r="I800" t="s">
        <v>99</v>
      </c>
      <c r="J800" t="s">
        <v>100</v>
      </c>
      <c r="K800">
        <v>8</v>
      </c>
      <c r="L800" t="s">
        <v>101</v>
      </c>
      <c r="M800" t="s">
        <v>31</v>
      </c>
      <c r="N800" t="s">
        <v>32</v>
      </c>
      <c r="O800" t="s">
        <v>33</v>
      </c>
      <c r="P800" s="1">
        <v>39813</v>
      </c>
      <c r="Q800" t="s">
        <v>53</v>
      </c>
      <c r="R800">
        <v>288.04000000000002</v>
      </c>
      <c r="S800">
        <v>5</v>
      </c>
      <c r="T800">
        <v>0</v>
      </c>
      <c r="U800" t="s">
        <v>28</v>
      </c>
    </row>
    <row r="801" spans="1:21" x14ac:dyDescent="0.25">
      <c r="A801">
        <v>1062</v>
      </c>
      <c r="B801" t="s">
        <v>2078</v>
      </c>
      <c r="C801" s="1">
        <v>39813</v>
      </c>
      <c r="D801" t="s">
        <v>2079</v>
      </c>
      <c r="E801" t="s">
        <v>246</v>
      </c>
      <c r="F801" t="s">
        <v>247</v>
      </c>
      <c r="G801" t="s">
        <v>248</v>
      </c>
      <c r="H801" t="s">
        <v>674</v>
      </c>
      <c r="I801" t="s">
        <v>99</v>
      </c>
      <c r="J801" t="s">
        <v>100</v>
      </c>
      <c r="K801">
        <v>8</v>
      </c>
      <c r="L801" t="s">
        <v>101</v>
      </c>
      <c r="M801" t="s">
        <v>31</v>
      </c>
      <c r="N801" t="s">
        <v>32</v>
      </c>
      <c r="O801" t="s">
        <v>33</v>
      </c>
      <c r="P801" s="1">
        <v>39813</v>
      </c>
      <c r="Q801" t="s">
        <v>53</v>
      </c>
      <c r="R801">
        <v>0</v>
      </c>
      <c r="S801">
        <v>5</v>
      </c>
      <c r="T801">
        <v>0</v>
      </c>
      <c r="U801" t="s">
        <v>28</v>
      </c>
    </row>
    <row r="802" spans="1:21" x14ac:dyDescent="0.25">
      <c r="A802">
        <v>1063</v>
      </c>
      <c r="B802" t="s">
        <v>2080</v>
      </c>
      <c r="C802" s="1">
        <v>39813</v>
      </c>
      <c r="D802" t="s">
        <v>2081</v>
      </c>
      <c r="E802" t="s">
        <v>246</v>
      </c>
      <c r="F802" t="s">
        <v>247</v>
      </c>
      <c r="G802" t="s">
        <v>248</v>
      </c>
      <c r="H802" t="s">
        <v>674</v>
      </c>
      <c r="I802" t="s">
        <v>99</v>
      </c>
      <c r="J802" t="s">
        <v>100</v>
      </c>
      <c r="K802">
        <v>8</v>
      </c>
      <c r="L802" t="s">
        <v>101</v>
      </c>
      <c r="M802" t="s">
        <v>31</v>
      </c>
      <c r="N802" t="s">
        <v>32</v>
      </c>
      <c r="O802" t="s">
        <v>33</v>
      </c>
      <c r="P802" s="1">
        <v>39813</v>
      </c>
      <c r="Q802" t="s">
        <v>53</v>
      </c>
      <c r="R802">
        <v>0</v>
      </c>
      <c r="S802">
        <v>5</v>
      </c>
      <c r="T802">
        <v>0</v>
      </c>
      <c r="U802" t="s">
        <v>28</v>
      </c>
    </row>
    <row r="803" spans="1:21" x14ac:dyDescent="0.25">
      <c r="A803">
        <v>1064</v>
      </c>
      <c r="B803" t="s">
        <v>2082</v>
      </c>
      <c r="C803" s="1">
        <v>39813</v>
      </c>
      <c r="D803" t="s">
        <v>2083</v>
      </c>
      <c r="E803" t="s">
        <v>246</v>
      </c>
      <c r="F803" t="s">
        <v>247</v>
      </c>
      <c r="G803" t="s">
        <v>248</v>
      </c>
      <c r="H803" t="s">
        <v>674</v>
      </c>
      <c r="I803" t="s">
        <v>99</v>
      </c>
      <c r="J803" t="s">
        <v>100</v>
      </c>
      <c r="K803">
        <v>8</v>
      </c>
      <c r="L803" t="s">
        <v>101</v>
      </c>
      <c r="M803" t="s">
        <v>31</v>
      </c>
      <c r="N803" t="s">
        <v>32</v>
      </c>
      <c r="O803" t="s">
        <v>33</v>
      </c>
      <c r="P803" s="1">
        <v>39813</v>
      </c>
      <c r="Q803" t="s">
        <v>53</v>
      </c>
      <c r="R803" s="2">
        <v>1452.73</v>
      </c>
      <c r="S803">
        <v>5</v>
      </c>
      <c r="T803">
        <v>0</v>
      </c>
      <c r="U803" t="s">
        <v>28</v>
      </c>
    </row>
    <row r="804" spans="1:21" x14ac:dyDescent="0.25">
      <c r="A804">
        <v>1065</v>
      </c>
      <c r="B804" t="s">
        <v>2084</v>
      </c>
      <c r="C804" s="1">
        <v>39813</v>
      </c>
      <c r="D804" t="s">
        <v>2085</v>
      </c>
      <c r="E804" t="s">
        <v>246</v>
      </c>
      <c r="F804" t="s">
        <v>247</v>
      </c>
      <c r="G804" t="s">
        <v>248</v>
      </c>
      <c r="H804" t="s">
        <v>674</v>
      </c>
      <c r="I804" t="s">
        <v>99</v>
      </c>
      <c r="J804" t="s">
        <v>100</v>
      </c>
      <c r="K804">
        <v>8</v>
      </c>
      <c r="L804" t="s">
        <v>101</v>
      </c>
      <c r="M804" t="s">
        <v>31</v>
      </c>
      <c r="N804" t="s">
        <v>32</v>
      </c>
      <c r="O804" t="s">
        <v>33</v>
      </c>
      <c r="P804" s="1">
        <v>39813</v>
      </c>
      <c r="Q804" t="s">
        <v>53</v>
      </c>
      <c r="R804" s="2">
        <v>2028.81</v>
      </c>
      <c r="S804">
        <v>5</v>
      </c>
      <c r="T804">
        <v>0</v>
      </c>
      <c r="U804" t="s">
        <v>28</v>
      </c>
    </row>
    <row r="805" spans="1:21" x14ac:dyDescent="0.25">
      <c r="A805">
        <v>1066</v>
      </c>
      <c r="B805" t="s">
        <v>2086</v>
      </c>
      <c r="C805" s="1">
        <v>39813</v>
      </c>
      <c r="D805" t="s">
        <v>2087</v>
      </c>
      <c r="E805" t="s">
        <v>246</v>
      </c>
      <c r="F805" t="s">
        <v>247</v>
      </c>
      <c r="G805" t="s">
        <v>248</v>
      </c>
      <c r="H805" t="s">
        <v>674</v>
      </c>
      <c r="I805" t="s">
        <v>99</v>
      </c>
      <c r="J805" t="s">
        <v>100</v>
      </c>
      <c r="K805">
        <v>8</v>
      </c>
      <c r="L805" t="s">
        <v>101</v>
      </c>
      <c r="M805" t="s">
        <v>31</v>
      </c>
      <c r="N805" t="s">
        <v>32</v>
      </c>
      <c r="O805" t="s">
        <v>33</v>
      </c>
      <c r="P805" s="1">
        <v>39813</v>
      </c>
      <c r="Q805" t="s">
        <v>53</v>
      </c>
      <c r="R805">
        <v>657.49</v>
      </c>
      <c r="S805">
        <v>5</v>
      </c>
      <c r="T805">
        <v>0</v>
      </c>
      <c r="U805" t="s">
        <v>28</v>
      </c>
    </row>
    <row r="806" spans="1:21" x14ac:dyDescent="0.25">
      <c r="A806">
        <v>1067</v>
      </c>
      <c r="B806" t="s">
        <v>2088</v>
      </c>
      <c r="C806" s="1">
        <v>39813</v>
      </c>
      <c r="D806" t="s">
        <v>2089</v>
      </c>
      <c r="E806" t="s">
        <v>246</v>
      </c>
      <c r="F806" t="s">
        <v>247</v>
      </c>
      <c r="G806" t="s">
        <v>248</v>
      </c>
      <c r="H806" t="s">
        <v>674</v>
      </c>
      <c r="I806" t="s">
        <v>99</v>
      </c>
      <c r="J806" t="s">
        <v>100</v>
      </c>
      <c r="K806">
        <v>8</v>
      </c>
      <c r="L806" t="s">
        <v>101</v>
      </c>
      <c r="M806" t="s">
        <v>31</v>
      </c>
      <c r="N806" t="s">
        <v>32</v>
      </c>
      <c r="O806" t="s">
        <v>33</v>
      </c>
      <c r="P806" s="1">
        <v>39813</v>
      </c>
      <c r="Q806" t="s">
        <v>53</v>
      </c>
      <c r="R806" s="2">
        <v>22290.45</v>
      </c>
      <c r="S806">
        <v>5</v>
      </c>
      <c r="T806">
        <v>0</v>
      </c>
      <c r="U806" t="s">
        <v>28</v>
      </c>
    </row>
    <row r="807" spans="1:21" x14ac:dyDescent="0.25">
      <c r="A807">
        <v>1068</v>
      </c>
      <c r="B807" t="s">
        <v>2090</v>
      </c>
      <c r="C807" s="1">
        <v>39813</v>
      </c>
      <c r="D807" t="s">
        <v>2091</v>
      </c>
      <c r="E807" t="s">
        <v>2046</v>
      </c>
      <c r="F807" t="s">
        <v>247</v>
      </c>
      <c r="G807" t="s">
        <v>248</v>
      </c>
      <c r="H807" t="s">
        <v>674</v>
      </c>
      <c r="I807" t="s">
        <v>99</v>
      </c>
      <c r="J807" t="s">
        <v>100</v>
      </c>
      <c r="K807">
        <v>8</v>
      </c>
      <c r="L807" t="s">
        <v>101</v>
      </c>
      <c r="M807" t="s">
        <v>31</v>
      </c>
      <c r="N807" t="s">
        <v>32</v>
      </c>
      <c r="O807" t="s">
        <v>33</v>
      </c>
      <c r="P807" s="1">
        <v>39813</v>
      </c>
      <c r="Q807" t="s">
        <v>53</v>
      </c>
      <c r="R807" s="2">
        <v>3570.75</v>
      </c>
      <c r="S807">
        <v>5</v>
      </c>
      <c r="T807">
        <v>0</v>
      </c>
      <c r="U807" t="s">
        <v>28</v>
      </c>
    </row>
    <row r="808" spans="1:21" x14ac:dyDescent="0.25">
      <c r="A808">
        <v>1069</v>
      </c>
      <c r="B808" t="s">
        <v>2092</v>
      </c>
      <c r="C808" s="1">
        <v>39813</v>
      </c>
      <c r="D808" t="s">
        <v>2093</v>
      </c>
      <c r="E808" t="s">
        <v>2046</v>
      </c>
      <c r="F808" t="s">
        <v>247</v>
      </c>
      <c r="G808" t="s">
        <v>248</v>
      </c>
      <c r="H808" t="s">
        <v>674</v>
      </c>
      <c r="I808" t="s">
        <v>99</v>
      </c>
      <c r="J808" t="s">
        <v>100</v>
      </c>
      <c r="K808">
        <v>8</v>
      </c>
      <c r="L808" t="s">
        <v>101</v>
      </c>
      <c r="M808" t="s">
        <v>31</v>
      </c>
      <c r="N808" t="s">
        <v>32</v>
      </c>
      <c r="O808" t="s">
        <v>33</v>
      </c>
      <c r="P808" s="1">
        <v>39813</v>
      </c>
      <c r="Q808" t="s">
        <v>53</v>
      </c>
      <c r="R808" s="2">
        <v>1929.7</v>
      </c>
      <c r="S808">
        <v>5</v>
      </c>
      <c r="T808">
        <v>0</v>
      </c>
      <c r="U808" t="s">
        <v>28</v>
      </c>
    </row>
    <row r="809" spans="1:21" x14ac:dyDescent="0.25">
      <c r="A809">
        <v>1070</v>
      </c>
      <c r="B809" t="s">
        <v>2094</v>
      </c>
      <c r="C809" s="1">
        <v>39813</v>
      </c>
      <c r="D809" t="s">
        <v>2095</v>
      </c>
      <c r="E809" t="s">
        <v>2046</v>
      </c>
      <c r="F809" t="s">
        <v>247</v>
      </c>
      <c r="G809" t="s">
        <v>248</v>
      </c>
      <c r="H809" t="s">
        <v>2052</v>
      </c>
      <c r="I809" t="s">
        <v>99</v>
      </c>
      <c r="J809" t="s">
        <v>100</v>
      </c>
      <c r="K809">
        <v>8</v>
      </c>
      <c r="L809" t="s">
        <v>101</v>
      </c>
      <c r="M809" t="s">
        <v>31</v>
      </c>
      <c r="N809" t="s">
        <v>32</v>
      </c>
      <c r="O809" t="s">
        <v>33</v>
      </c>
      <c r="P809" s="1">
        <v>39813</v>
      </c>
      <c r="Q809" t="s">
        <v>53</v>
      </c>
      <c r="R809" s="2">
        <v>7141.5</v>
      </c>
      <c r="S809">
        <v>5</v>
      </c>
      <c r="T809">
        <v>0</v>
      </c>
      <c r="U809" t="s">
        <v>28</v>
      </c>
    </row>
    <row r="810" spans="1:21" x14ac:dyDescent="0.25">
      <c r="A810">
        <v>1071</v>
      </c>
      <c r="B810" t="s">
        <v>2096</v>
      </c>
      <c r="C810" s="1">
        <v>39813</v>
      </c>
      <c r="D810" t="s">
        <v>2097</v>
      </c>
      <c r="E810" t="s">
        <v>2046</v>
      </c>
      <c r="F810" t="s">
        <v>247</v>
      </c>
      <c r="G810" t="s">
        <v>248</v>
      </c>
      <c r="H810" t="s">
        <v>2057</v>
      </c>
      <c r="I810" t="s">
        <v>99</v>
      </c>
      <c r="J810" t="s">
        <v>100</v>
      </c>
      <c r="K810">
        <v>8</v>
      </c>
      <c r="L810" t="s">
        <v>101</v>
      </c>
      <c r="M810" t="s">
        <v>31</v>
      </c>
      <c r="N810" t="s">
        <v>32</v>
      </c>
      <c r="O810" t="s">
        <v>33</v>
      </c>
      <c r="P810" s="1">
        <v>39813</v>
      </c>
      <c r="Q810" t="s">
        <v>53</v>
      </c>
      <c r="R810" s="2">
        <v>2219.5</v>
      </c>
      <c r="S810">
        <v>5</v>
      </c>
      <c r="T810">
        <v>0</v>
      </c>
      <c r="U810" t="s">
        <v>28</v>
      </c>
    </row>
    <row r="811" spans="1:21" x14ac:dyDescent="0.25">
      <c r="A811">
        <v>1072</v>
      </c>
      <c r="B811" t="s">
        <v>2098</v>
      </c>
      <c r="C811" s="1">
        <v>39813</v>
      </c>
      <c r="D811" t="s">
        <v>2099</v>
      </c>
      <c r="E811" t="s">
        <v>246</v>
      </c>
      <c r="F811" t="s">
        <v>247</v>
      </c>
      <c r="G811" t="s">
        <v>248</v>
      </c>
      <c r="H811" t="s">
        <v>2060</v>
      </c>
      <c r="I811" t="s">
        <v>99</v>
      </c>
      <c r="J811" t="s">
        <v>100</v>
      </c>
      <c r="K811">
        <v>8</v>
      </c>
      <c r="L811" t="s">
        <v>101</v>
      </c>
      <c r="M811" t="s">
        <v>31</v>
      </c>
      <c r="N811" t="s">
        <v>32</v>
      </c>
      <c r="O811" t="s">
        <v>33</v>
      </c>
      <c r="P811" s="1">
        <v>39813</v>
      </c>
      <c r="Q811" t="s">
        <v>53</v>
      </c>
      <c r="R811">
        <v>680.8</v>
      </c>
      <c r="S811">
        <v>5</v>
      </c>
      <c r="T811">
        <v>0</v>
      </c>
      <c r="U811" t="s">
        <v>28</v>
      </c>
    </row>
    <row r="812" spans="1:21" x14ac:dyDescent="0.25">
      <c r="A812">
        <v>1073</v>
      </c>
      <c r="B812" t="s">
        <v>2100</v>
      </c>
      <c r="C812" s="1">
        <v>39813</v>
      </c>
      <c r="D812" t="s">
        <v>2101</v>
      </c>
      <c r="E812" t="s">
        <v>246</v>
      </c>
      <c r="F812" t="s">
        <v>247</v>
      </c>
      <c r="G812" t="s">
        <v>248</v>
      </c>
      <c r="H812" t="s">
        <v>2063</v>
      </c>
      <c r="I812" t="s">
        <v>99</v>
      </c>
      <c r="J812" t="s">
        <v>100</v>
      </c>
      <c r="K812">
        <v>8</v>
      </c>
      <c r="L812" t="s">
        <v>101</v>
      </c>
      <c r="M812" t="s">
        <v>31</v>
      </c>
      <c r="N812" t="s">
        <v>32</v>
      </c>
      <c r="O812" t="s">
        <v>33</v>
      </c>
      <c r="P812" s="1">
        <v>39813</v>
      </c>
      <c r="Q812" t="s">
        <v>53</v>
      </c>
      <c r="R812">
        <v>89.7</v>
      </c>
      <c r="S812">
        <v>5</v>
      </c>
      <c r="T812">
        <v>0</v>
      </c>
      <c r="U812" t="s">
        <v>28</v>
      </c>
    </row>
    <row r="813" spans="1:21" x14ac:dyDescent="0.25">
      <c r="A813">
        <v>1074</v>
      </c>
      <c r="B813" t="s">
        <v>2102</v>
      </c>
      <c r="C813" s="1">
        <v>39813</v>
      </c>
      <c r="D813" t="s">
        <v>2103</v>
      </c>
      <c r="E813" t="s">
        <v>246</v>
      </c>
      <c r="F813" t="s">
        <v>247</v>
      </c>
      <c r="G813" t="s">
        <v>248</v>
      </c>
      <c r="H813" t="s">
        <v>674</v>
      </c>
      <c r="I813" t="s">
        <v>99</v>
      </c>
      <c r="J813" t="s">
        <v>100</v>
      </c>
      <c r="K813">
        <v>8</v>
      </c>
      <c r="L813" t="s">
        <v>101</v>
      </c>
      <c r="M813" t="s">
        <v>31</v>
      </c>
      <c r="N813" t="s">
        <v>32</v>
      </c>
      <c r="O813" t="s">
        <v>33</v>
      </c>
      <c r="P813" s="1">
        <v>39813</v>
      </c>
      <c r="Q813" t="s">
        <v>53</v>
      </c>
      <c r="R813" s="2">
        <v>4515.6400000000003</v>
      </c>
      <c r="S813">
        <v>5</v>
      </c>
      <c r="T813">
        <v>0</v>
      </c>
      <c r="U813" t="s">
        <v>28</v>
      </c>
    </row>
    <row r="814" spans="1:21" x14ac:dyDescent="0.25">
      <c r="A814">
        <v>1075</v>
      </c>
      <c r="B814" t="s">
        <v>2104</v>
      </c>
      <c r="C814" s="1">
        <v>39813</v>
      </c>
      <c r="D814" t="s">
        <v>2105</v>
      </c>
      <c r="E814" t="s">
        <v>246</v>
      </c>
      <c r="F814" t="s">
        <v>247</v>
      </c>
      <c r="G814" t="s">
        <v>248</v>
      </c>
      <c r="H814" t="s">
        <v>674</v>
      </c>
      <c r="I814" t="s">
        <v>99</v>
      </c>
      <c r="J814" t="s">
        <v>100</v>
      </c>
      <c r="K814">
        <v>8</v>
      </c>
      <c r="L814" t="s">
        <v>101</v>
      </c>
      <c r="M814" t="s">
        <v>31</v>
      </c>
      <c r="N814" t="s">
        <v>32</v>
      </c>
      <c r="O814" t="s">
        <v>33</v>
      </c>
      <c r="P814" s="1">
        <v>39813</v>
      </c>
      <c r="Q814" t="s">
        <v>53</v>
      </c>
      <c r="R814" s="2">
        <v>4515.6400000000003</v>
      </c>
      <c r="S814">
        <v>5</v>
      </c>
      <c r="T814">
        <v>0</v>
      </c>
      <c r="U814" t="s">
        <v>28</v>
      </c>
    </row>
    <row r="815" spans="1:21" x14ac:dyDescent="0.25">
      <c r="A815">
        <v>1076</v>
      </c>
      <c r="B815" t="s">
        <v>2106</v>
      </c>
      <c r="C815" s="1">
        <v>39813</v>
      </c>
      <c r="D815" t="s">
        <v>2107</v>
      </c>
      <c r="E815" t="s">
        <v>246</v>
      </c>
      <c r="F815" t="s">
        <v>247</v>
      </c>
      <c r="G815" t="s">
        <v>248</v>
      </c>
      <c r="H815" t="s">
        <v>674</v>
      </c>
      <c r="I815" t="s">
        <v>99</v>
      </c>
      <c r="J815" t="s">
        <v>100</v>
      </c>
      <c r="K815">
        <v>8</v>
      </c>
      <c r="L815" t="s">
        <v>101</v>
      </c>
      <c r="M815" t="s">
        <v>31</v>
      </c>
      <c r="N815" t="s">
        <v>32</v>
      </c>
      <c r="O815" t="s">
        <v>33</v>
      </c>
      <c r="P815" s="1">
        <v>39813</v>
      </c>
      <c r="Q815" t="s">
        <v>53</v>
      </c>
      <c r="R815" s="2">
        <v>3344.26</v>
      </c>
      <c r="S815">
        <v>5</v>
      </c>
      <c r="T815">
        <v>0</v>
      </c>
      <c r="U815" t="s">
        <v>28</v>
      </c>
    </row>
    <row r="816" spans="1:21" x14ac:dyDescent="0.25">
      <c r="A816">
        <v>1077</v>
      </c>
      <c r="B816" t="s">
        <v>2108</v>
      </c>
      <c r="C816" s="1">
        <v>39813</v>
      </c>
      <c r="D816" t="s">
        <v>2109</v>
      </c>
      <c r="E816" t="s">
        <v>246</v>
      </c>
      <c r="F816" t="s">
        <v>247</v>
      </c>
      <c r="G816" t="s">
        <v>248</v>
      </c>
      <c r="H816" t="s">
        <v>674</v>
      </c>
      <c r="I816" t="s">
        <v>99</v>
      </c>
      <c r="J816" t="s">
        <v>100</v>
      </c>
      <c r="K816">
        <v>8</v>
      </c>
      <c r="L816" t="s">
        <v>101</v>
      </c>
      <c r="M816" t="s">
        <v>31</v>
      </c>
      <c r="N816" t="s">
        <v>32</v>
      </c>
      <c r="O816" t="s">
        <v>33</v>
      </c>
      <c r="P816" s="1">
        <v>39813</v>
      </c>
      <c r="Q816" t="s">
        <v>53</v>
      </c>
      <c r="R816" s="2">
        <v>110512.14</v>
      </c>
      <c r="S816">
        <v>5</v>
      </c>
      <c r="T816">
        <v>0</v>
      </c>
      <c r="U816" t="s">
        <v>28</v>
      </c>
    </row>
    <row r="817" spans="1:21" x14ac:dyDescent="0.25">
      <c r="A817">
        <v>1078</v>
      </c>
      <c r="B817" t="s">
        <v>2110</v>
      </c>
      <c r="C817" s="1">
        <v>39813</v>
      </c>
      <c r="D817" t="s">
        <v>2111</v>
      </c>
      <c r="E817" t="s">
        <v>246</v>
      </c>
      <c r="F817" t="s">
        <v>247</v>
      </c>
      <c r="G817" t="s">
        <v>248</v>
      </c>
      <c r="H817" t="s">
        <v>674</v>
      </c>
      <c r="I817" t="s">
        <v>99</v>
      </c>
      <c r="J817" t="s">
        <v>100</v>
      </c>
      <c r="K817">
        <v>8</v>
      </c>
      <c r="L817" t="s">
        <v>101</v>
      </c>
      <c r="M817" t="s">
        <v>31</v>
      </c>
      <c r="N817" t="s">
        <v>32</v>
      </c>
      <c r="O817" t="s">
        <v>33</v>
      </c>
      <c r="P817" s="1">
        <v>39813</v>
      </c>
      <c r="Q817" t="s">
        <v>53</v>
      </c>
      <c r="R817" s="2">
        <v>10819.58</v>
      </c>
      <c r="S817">
        <v>5</v>
      </c>
      <c r="T817">
        <v>0</v>
      </c>
      <c r="U817" t="s">
        <v>28</v>
      </c>
    </row>
    <row r="818" spans="1:21" x14ac:dyDescent="0.25">
      <c r="A818">
        <v>1079</v>
      </c>
      <c r="B818" t="s">
        <v>2112</v>
      </c>
      <c r="C818" s="1">
        <v>39813</v>
      </c>
      <c r="D818" t="s">
        <v>2113</v>
      </c>
      <c r="E818" t="s">
        <v>246</v>
      </c>
      <c r="F818" t="s">
        <v>247</v>
      </c>
      <c r="G818" t="s">
        <v>248</v>
      </c>
      <c r="H818" t="s">
        <v>674</v>
      </c>
      <c r="I818" t="s">
        <v>99</v>
      </c>
      <c r="J818" t="s">
        <v>100</v>
      </c>
      <c r="K818">
        <v>8</v>
      </c>
      <c r="L818" t="s">
        <v>101</v>
      </c>
      <c r="M818" t="s">
        <v>31</v>
      </c>
      <c r="N818" t="s">
        <v>32</v>
      </c>
      <c r="O818" t="s">
        <v>33</v>
      </c>
      <c r="P818" s="1">
        <v>39813</v>
      </c>
      <c r="Q818" t="s">
        <v>53</v>
      </c>
      <c r="R818" s="2">
        <v>46660.68</v>
      </c>
      <c r="S818">
        <v>5</v>
      </c>
      <c r="T818">
        <v>0</v>
      </c>
      <c r="U818" t="s">
        <v>28</v>
      </c>
    </row>
    <row r="819" spans="1:21" x14ac:dyDescent="0.25">
      <c r="A819">
        <v>1080</v>
      </c>
      <c r="B819" t="s">
        <v>2114</v>
      </c>
      <c r="C819" s="1">
        <v>39813</v>
      </c>
      <c r="D819" t="s">
        <v>2115</v>
      </c>
      <c r="E819" t="s">
        <v>246</v>
      </c>
      <c r="F819" t="s">
        <v>247</v>
      </c>
      <c r="G819" t="s">
        <v>248</v>
      </c>
      <c r="H819" t="s">
        <v>674</v>
      </c>
      <c r="I819" t="s">
        <v>99</v>
      </c>
      <c r="J819" t="s">
        <v>100</v>
      </c>
      <c r="K819">
        <v>8</v>
      </c>
      <c r="L819" t="s">
        <v>101</v>
      </c>
      <c r="M819" t="s">
        <v>31</v>
      </c>
      <c r="N819" t="s">
        <v>32</v>
      </c>
      <c r="O819" t="s">
        <v>33</v>
      </c>
      <c r="P819" s="1">
        <v>39813</v>
      </c>
      <c r="Q819" t="s">
        <v>53</v>
      </c>
      <c r="R819" s="2">
        <v>31028.29</v>
      </c>
      <c r="S819">
        <v>5</v>
      </c>
      <c r="T819">
        <v>0</v>
      </c>
      <c r="U819" t="s">
        <v>28</v>
      </c>
    </row>
    <row r="820" spans="1:21" x14ac:dyDescent="0.25">
      <c r="A820">
        <v>1081</v>
      </c>
      <c r="B820" t="s">
        <v>2116</v>
      </c>
      <c r="C820" s="1">
        <v>39813</v>
      </c>
      <c r="D820" t="s">
        <v>2117</v>
      </c>
      <c r="E820" t="s">
        <v>1995</v>
      </c>
      <c r="F820" t="s">
        <v>247</v>
      </c>
      <c r="G820" t="s">
        <v>248</v>
      </c>
      <c r="H820" t="s">
        <v>2063</v>
      </c>
      <c r="I820" t="s">
        <v>99</v>
      </c>
      <c r="J820" t="s">
        <v>100</v>
      </c>
      <c r="K820">
        <v>8</v>
      </c>
      <c r="L820" t="s">
        <v>101</v>
      </c>
      <c r="M820" t="s">
        <v>31</v>
      </c>
      <c r="N820" t="s">
        <v>32</v>
      </c>
      <c r="O820" t="s">
        <v>33</v>
      </c>
      <c r="P820" s="1">
        <v>39813</v>
      </c>
      <c r="Q820" t="s">
        <v>53</v>
      </c>
      <c r="R820" s="2">
        <v>3220</v>
      </c>
      <c r="S820">
        <v>5</v>
      </c>
      <c r="T820">
        <v>0</v>
      </c>
      <c r="U820" t="s">
        <v>28</v>
      </c>
    </row>
    <row r="821" spans="1:21" x14ac:dyDescent="0.25">
      <c r="A821">
        <v>1082</v>
      </c>
      <c r="B821" t="s">
        <v>2118</v>
      </c>
      <c r="C821" s="1">
        <v>40178</v>
      </c>
      <c r="D821" t="s">
        <v>2119</v>
      </c>
      <c r="E821" t="s">
        <v>246</v>
      </c>
      <c r="F821" t="s">
        <v>247</v>
      </c>
      <c r="G821" t="s">
        <v>248</v>
      </c>
      <c r="H821" t="s">
        <v>674</v>
      </c>
      <c r="I821" t="s">
        <v>112</v>
      </c>
      <c r="J821" t="s">
        <v>113</v>
      </c>
      <c r="K821">
        <v>19</v>
      </c>
      <c r="L821" t="s">
        <v>114</v>
      </c>
      <c r="M821" t="s">
        <v>31</v>
      </c>
      <c r="N821" t="s">
        <v>32</v>
      </c>
      <c r="O821" t="s">
        <v>33</v>
      </c>
      <c r="P821" s="1">
        <v>40178</v>
      </c>
      <c r="Q821" t="s">
        <v>53</v>
      </c>
      <c r="R821" s="2">
        <v>3318</v>
      </c>
      <c r="S821">
        <v>5</v>
      </c>
      <c r="T821">
        <v>0</v>
      </c>
      <c r="U821" t="s">
        <v>28</v>
      </c>
    </row>
    <row r="822" spans="1:21" x14ac:dyDescent="0.25">
      <c r="A822">
        <v>1083</v>
      </c>
      <c r="B822" t="s">
        <v>2120</v>
      </c>
      <c r="C822" s="1">
        <v>40178</v>
      </c>
      <c r="D822" t="s">
        <v>2121</v>
      </c>
      <c r="E822" t="s">
        <v>246</v>
      </c>
      <c r="F822" t="s">
        <v>247</v>
      </c>
      <c r="G822" t="s">
        <v>248</v>
      </c>
      <c r="H822" t="s">
        <v>674</v>
      </c>
      <c r="I822" t="s">
        <v>112</v>
      </c>
      <c r="J822" t="s">
        <v>113</v>
      </c>
      <c r="K822">
        <v>19</v>
      </c>
      <c r="L822" t="s">
        <v>114</v>
      </c>
      <c r="M822" t="s">
        <v>31</v>
      </c>
      <c r="N822" t="s">
        <v>32</v>
      </c>
      <c r="O822" t="s">
        <v>33</v>
      </c>
      <c r="P822" s="1">
        <v>40178</v>
      </c>
      <c r="Q822" t="s">
        <v>53</v>
      </c>
      <c r="R822" s="2">
        <v>15525.06</v>
      </c>
      <c r="S822">
        <v>5</v>
      </c>
      <c r="T822">
        <v>0</v>
      </c>
      <c r="U822" t="s">
        <v>28</v>
      </c>
    </row>
    <row r="823" spans="1:21" x14ac:dyDescent="0.25">
      <c r="A823">
        <v>1084</v>
      </c>
      <c r="B823" t="s">
        <v>2122</v>
      </c>
      <c r="C823" s="1">
        <v>40178</v>
      </c>
      <c r="D823" t="s">
        <v>2123</v>
      </c>
      <c r="E823" t="s">
        <v>2124</v>
      </c>
      <c r="F823" t="s">
        <v>247</v>
      </c>
      <c r="G823" t="s">
        <v>248</v>
      </c>
      <c r="H823" t="s">
        <v>674</v>
      </c>
      <c r="I823" t="s">
        <v>147</v>
      </c>
      <c r="J823" t="s">
        <v>148</v>
      </c>
      <c r="K823">
        <v>23</v>
      </c>
      <c r="L823" t="s">
        <v>149</v>
      </c>
      <c r="M823" t="s">
        <v>31</v>
      </c>
      <c r="N823" t="s">
        <v>32</v>
      </c>
      <c r="O823" t="s">
        <v>33</v>
      </c>
      <c r="P823" s="1">
        <v>40178</v>
      </c>
      <c r="Q823" t="s">
        <v>53</v>
      </c>
      <c r="R823" s="2">
        <v>26498.3</v>
      </c>
      <c r="S823">
        <v>5</v>
      </c>
      <c r="T823">
        <v>0</v>
      </c>
      <c r="U823" t="s">
        <v>28</v>
      </c>
    </row>
    <row r="824" spans="1:21" x14ac:dyDescent="0.25">
      <c r="A824">
        <v>1085</v>
      </c>
      <c r="B824" t="s">
        <v>2125</v>
      </c>
      <c r="C824" s="1">
        <v>40178</v>
      </c>
      <c r="D824" t="s">
        <v>2126</v>
      </c>
      <c r="E824" t="s">
        <v>2124</v>
      </c>
      <c r="F824" t="s">
        <v>247</v>
      </c>
      <c r="G824" t="s">
        <v>248</v>
      </c>
      <c r="H824" t="s">
        <v>674</v>
      </c>
      <c r="I824" t="s">
        <v>147</v>
      </c>
      <c r="J824" t="s">
        <v>148</v>
      </c>
      <c r="K824">
        <v>23</v>
      </c>
      <c r="L824" t="s">
        <v>149</v>
      </c>
      <c r="M824" t="s">
        <v>31</v>
      </c>
      <c r="N824" t="s">
        <v>32</v>
      </c>
      <c r="O824" t="s">
        <v>33</v>
      </c>
      <c r="P824" s="1">
        <v>40178</v>
      </c>
      <c r="Q824" t="s">
        <v>53</v>
      </c>
      <c r="R824" s="2">
        <v>34368.9</v>
      </c>
      <c r="S824">
        <v>5</v>
      </c>
      <c r="T824">
        <v>0</v>
      </c>
      <c r="U824" t="s">
        <v>28</v>
      </c>
    </row>
    <row r="825" spans="1:21" x14ac:dyDescent="0.25">
      <c r="A825">
        <v>1086</v>
      </c>
      <c r="B825" t="s">
        <v>2127</v>
      </c>
      <c r="C825" s="1">
        <v>40178</v>
      </c>
      <c r="D825" t="s">
        <v>2128</v>
      </c>
      <c r="E825" t="s">
        <v>246</v>
      </c>
      <c r="F825" t="s">
        <v>247</v>
      </c>
      <c r="G825" t="s">
        <v>248</v>
      </c>
      <c r="H825" t="s">
        <v>674</v>
      </c>
      <c r="I825" t="s">
        <v>147</v>
      </c>
      <c r="J825" t="s">
        <v>148</v>
      </c>
      <c r="K825">
        <v>23</v>
      </c>
      <c r="L825" t="s">
        <v>149</v>
      </c>
      <c r="M825" t="s">
        <v>31</v>
      </c>
      <c r="N825" t="s">
        <v>32</v>
      </c>
      <c r="O825" t="s">
        <v>33</v>
      </c>
      <c r="P825" s="1">
        <v>40178</v>
      </c>
      <c r="Q825" t="s">
        <v>53</v>
      </c>
      <c r="R825" s="2">
        <v>17532.900000000001</v>
      </c>
      <c r="S825">
        <v>5</v>
      </c>
      <c r="T825">
        <v>0</v>
      </c>
      <c r="U825" t="s">
        <v>28</v>
      </c>
    </row>
    <row r="826" spans="1:21" x14ac:dyDescent="0.25">
      <c r="A826">
        <v>1087</v>
      </c>
      <c r="B826" t="s">
        <v>2129</v>
      </c>
      <c r="C826" s="1">
        <v>40178</v>
      </c>
      <c r="D826" t="s">
        <v>2130</v>
      </c>
      <c r="E826" t="s">
        <v>2131</v>
      </c>
      <c r="F826" t="s">
        <v>247</v>
      </c>
      <c r="G826" t="s">
        <v>248</v>
      </c>
      <c r="H826" t="s">
        <v>674</v>
      </c>
      <c r="I826" t="s">
        <v>147</v>
      </c>
      <c r="J826" t="s">
        <v>148</v>
      </c>
      <c r="K826">
        <v>23</v>
      </c>
      <c r="L826" t="s">
        <v>149</v>
      </c>
      <c r="M826" t="s">
        <v>31</v>
      </c>
      <c r="N826" t="s">
        <v>32</v>
      </c>
      <c r="O826" t="s">
        <v>33</v>
      </c>
      <c r="P826" s="1">
        <v>40178</v>
      </c>
      <c r="Q826" t="s">
        <v>53</v>
      </c>
      <c r="R826" s="2">
        <v>23119.599999999999</v>
      </c>
      <c r="S826">
        <v>5</v>
      </c>
      <c r="T826">
        <v>0</v>
      </c>
      <c r="U826" t="s">
        <v>28</v>
      </c>
    </row>
    <row r="827" spans="1:21" x14ac:dyDescent="0.25">
      <c r="A827">
        <v>1088</v>
      </c>
      <c r="B827" t="s">
        <v>2132</v>
      </c>
      <c r="C827" s="1">
        <v>40178</v>
      </c>
      <c r="D827" t="s">
        <v>2133</v>
      </c>
      <c r="E827" t="s">
        <v>2131</v>
      </c>
      <c r="F827" t="s">
        <v>247</v>
      </c>
      <c r="G827" t="s">
        <v>248</v>
      </c>
      <c r="H827" t="s">
        <v>674</v>
      </c>
      <c r="I827" t="s">
        <v>147</v>
      </c>
      <c r="J827" t="s">
        <v>148</v>
      </c>
      <c r="K827">
        <v>23</v>
      </c>
      <c r="L827" t="s">
        <v>149</v>
      </c>
      <c r="M827" t="s">
        <v>31</v>
      </c>
      <c r="N827" t="s">
        <v>32</v>
      </c>
      <c r="O827" t="s">
        <v>33</v>
      </c>
      <c r="P827" s="1">
        <v>40178</v>
      </c>
      <c r="Q827" t="s">
        <v>53</v>
      </c>
      <c r="R827" s="2">
        <v>21189.9</v>
      </c>
      <c r="S827">
        <v>5</v>
      </c>
      <c r="T827">
        <v>0</v>
      </c>
      <c r="U827" t="s">
        <v>28</v>
      </c>
    </row>
    <row r="828" spans="1:21" x14ac:dyDescent="0.25">
      <c r="A828">
        <v>1089</v>
      </c>
      <c r="B828" t="s">
        <v>2134</v>
      </c>
      <c r="C828" s="1">
        <v>40178</v>
      </c>
      <c r="D828" t="s">
        <v>2135</v>
      </c>
      <c r="E828" t="s">
        <v>2136</v>
      </c>
      <c r="F828" t="s">
        <v>247</v>
      </c>
      <c r="G828" t="s">
        <v>248</v>
      </c>
      <c r="H828" t="s">
        <v>674</v>
      </c>
      <c r="I828" t="s">
        <v>147</v>
      </c>
      <c r="J828" t="s">
        <v>148</v>
      </c>
      <c r="K828">
        <v>23</v>
      </c>
      <c r="L828" t="s">
        <v>149</v>
      </c>
      <c r="M828" t="s">
        <v>31</v>
      </c>
      <c r="N828" t="s">
        <v>32</v>
      </c>
      <c r="O828" t="s">
        <v>33</v>
      </c>
      <c r="P828" s="1">
        <v>40178</v>
      </c>
      <c r="Q828" t="s">
        <v>53</v>
      </c>
      <c r="R828" s="2">
        <v>66855.25</v>
      </c>
      <c r="S828">
        <v>5</v>
      </c>
      <c r="T828">
        <v>0</v>
      </c>
      <c r="U828" t="s">
        <v>28</v>
      </c>
    </row>
    <row r="829" spans="1:21" x14ac:dyDescent="0.25">
      <c r="A829">
        <v>1090</v>
      </c>
      <c r="B829" t="s">
        <v>2137</v>
      </c>
      <c r="C829" s="1">
        <v>40178</v>
      </c>
      <c r="D829" t="s">
        <v>2138</v>
      </c>
      <c r="E829" t="s">
        <v>246</v>
      </c>
      <c r="F829" t="s">
        <v>247</v>
      </c>
      <c r="G829" t="s">
        <v>248</v>
      </c>
      <c r="H829" t="s">
        <v>674</v>
      </c>
      <c r="I829" t="s">
        <v>147</v>
      </c>
      <c r="J829" t="s">
        <v>148</v>
      </c>
      <c r="K829">
        <v>23</v>
      </c>
      <c r="L829" t="s">
        <v>149</v>
      </c>
      <c r="M829" t="s">
        <v>31</v>
      </c>
      <c r="N829" t="s">
        <v>32</v>
      </c>
      <c r="O829" t="s">
        <v>33</v>
      </c>
      <c r="P829" s="1">
        <v>40178</v>
      </c>
      <c r="Q829" t="s">
        <v>53</v>
      </c>
      <c r="R829">
        <v>782</v>
      </c>
      <c r="S829">
        <v>5</v>
      </c>
      <c r="T829">
        <v>0</v>
      </c>
      <c r="U829" t="s">
        <v>28</v>
      </c>
    </row>
    <row r="830" spans="1:21" x14ac:dyDescent="0.25">
      <c r="A830">
        <v>1091</v>
      </c>
      <c r="B830" t="s">
        <v>2139</v>
      </c>
      <c r="C830" s="1">
        <v>40178</v>
      </c>
      <c r="D830" t="s">
        <v>2140</v>
      </c>
      <c r="E830" t="s">
        <v>2141</v>
      </c>
      <c r="F830" t="s">
        <v>247</v>
      </c>
      <c r="G830" t="s">
        <v>248</v>
      </c>
      <c r="H830" t="s">
        <v>674</v>
      </c>
      <c r="I830" t="s">
        <v>147</v>
      </c>
      <c r="J830" t="s">
        <v>148</v>
      </c>
      <c r="K830">
        <v>23</v>
      </c>
      <c r="L830" t="s">
        <v>149</v>
      </c>
      <c r="M830" t="s">
        <v>31</v>
      </c>
      <c r="N830" t="s">
        <v>32</v>
      </c>
      <c r="O830" t="s">
        <v>33</v>
      </c>
      <c r="P830" s="1">
        <v>40178</v>
      </c>
      <c r="Q830" t="s">
        <v>53</v>
      </c>
      <c r="R830" s="2">
        <v>76625.47</v>
      </c>
      <c r="S830">
        <v>5</v>
      </c>
      <c r="T830">
        <v>0</v>
      </c>
      <c r="U830" t="s">
        <v>28</v>
      </c>
    </row>
    <row r="831" spans="1:21" x14ac:dyDescent="0.25">
      <c r="A831">
        <v>1092</v>
      </c>
      <c r="B831" t="s">
        <v>2142</v>
      </c>
      <c r="C831" s="1">
        <v>40178</v>
      </c>
      <c r="D831" t="s">
        <v>2143</v>
      </c>
      <c r="E831" t="s">
        <v>246</v>
      </c>
      <c r="F831" t="s">
        <v>247</v>
      </c>
      <c r="G831" t="s">
        <v>248</v>
      </c>
      <c r="H831" t="s">
        <v>674</v>
      </c>
      <c r="I831" t="s">
        <v>147</v>
      </c>
      <c r="J831" t="s">
        <v>148</v>
      </c>
      <c r="K831">
        <v>23</v>
      </c>
      <c r="L831" t="s">
        <v>149</v>
      </c>
      <c r="M831" t="s">
        <v>31</v>
      </c>
      <c r="N831" t="s">
        <v>32</v>
      </c>
      <c r="O831" t="s">
        <v>33</v>
      </c>
      <c r="P831" s="1">
        <v>40178</v>
      </c>
      <c r="Q831" t="s">
        <v>53</v>
      </c>
      <c r="R831" s="2">
        <v>15472.22</v>
      </c>
      <c r="S831">
        <v>5</v>
      </c>
      <c r="T831">
        <v>0</v>
      </c>
      <c r="U831" t="s">
        <v>28</v>
      </c>
    </row>
    <row r="832" spans="1:21" x14ac:dyDescent="0.25">
      <c r="A832">
        <v>1093</v>
      </c>
      <c r="B832" t="s">
        <v>2144</v>
      </c>
      <c r="C832" s="1">
        <v>40178</v>
      </c>
      <c r="D832" t="s">
        <v>2145</v>
      </c>
      <c r="E832" t="s">
        <v>246</v>
      </c>
      <c r="F832" t="s">
        <v>247</v>
      </c>
      <c r="G832" t="s">
        <v>248</v>
      </c>
      <c r="H832" t="s">
        <v>674</v>
      </c>
      <c r="I832" t="s">
        <v>147</v>
      </c>
      <c r="J832" t="s">
        <v>148</v>
      </c>
      <c r="K832">
        <v>23</v>
      </c>
      <c r="L832" t="s">
        <v>149</v>
      </c>
      <c r="M832" t="s">
        <v>31</v>
      </c>
      <c r="N832" t="s">
        <v>32</v>
      </c>
      <c r="O832" t="s">
        <v>33</v>
      </c>
      <c r="P832" s="1">
        <v>40178</v>
      </c>
      <c r="Q832" t="s">
        <v>53</v>
      </c>
      <c r="R832" s="2">
        <v>36554.129999999997</v>
      </c>
      <c r="S832">
        <v>5</v>
      </c>
      <c r="T832">
        <v>0</v>
      </c>
      <c r="U832" t="s">
        <v>28</v>
      </c>
    </row>
    <row r="833" spans="1:21" x14ac:dyDescent="0.25">
      <c r="A833">
        <v>1094</v>
      </c>
      <c r="B833" t="s">
        <v>2146</v>
      </c>
      <c r="C833" s="1">
        <v>40178</v>
      </c>
      <c r="D833" t="s">
        <v>2147</v>
      </c>
      <c r="E833" t="s">
        <v>246</v>
      </c>
      <c r="F833" t="s">
        <v>247</v>
      </c>
      <c r="G833" t="s">
        <v>248</v>
      </c>
      <c r="H833" t="s">
        <v>674</v>
      </c>
      <c r="I833" t="s">
        <v>147</v>
      </c>
      <c r="J833" t="s">
        <v>148</v>
      </c>
      <c r="K833">
        <v>23</v>
      </c>
      <c r="L833" t="s">
        <v>149</v>
      </c>
      <c r="M833" t="s">
        <v>31</v>
      </c>
      <c r="N833" t="s">
        <v>32</v>
      </c>
      <c r="O833" t="s">
        <v>33</v>
      </c>
      <c r="P833" s="1">
        <v>40178</v>
      </c>
      <c r="Q833" t="s">
        <v>53</v>
      </c>
      <c r="R833" s="2">
        <v>5947.11</v>
      </c>
      <c r="S833">
        <v>5</v>
      </c>
      <c r="T833">
        <v>0</v>
      </c>
      <c r="U833" t="s">
        <v>28</v>
      </c>
    </row>
    <row r="834" spans="1:21" x14ac:dyDescent="0.25">
      <c r="A834">
        <v>1095</v>
      </c>
      <c r="B834" t="s">
        <v>2148</v>
      </c>
      <c r="C834" s="1">
        <v>40178</v>
      </c>
      <c r="D834" t="s">
        <v>2149</v>
      </c>
      <c r="E834" t="s">
        <v>246</v>
      </c>
      <c r="F834" t="s">
        <v>247</v>
      </c>
      <c r="G834" t="s">
        <v>248</v>
      </c>
      <c r="H834" t="s">
        <v>674</v>
      </c>
      <c r="I834" t="s">
        <v>147</v>
      </c>
      <c r="J834" t="s">
        <v>148</v>
      </c>
      <c r="K834">
        <v>23</v>
      </c>
      <c r="L834" t="s">
        <v>149</v>
      </c>
      <c r="M834" t="s">
        <v>31</v>
      </c>
      <c r="N834" t="s">
        <v>32</v>
      </c>
      <c r="O834" t="s">
        <v>33</v>
      </c>
      <c r="P834" s="1">
        <v>40178</v>
      </c>
      <c r="Q834" t="s">
        <v>53</v>
      </c>
      <c r="R834" s="2">
        <v>7784.24</v>
      </c>
      <c r="S834">
        <v>5</v>
      </c>
      <c r="T834">
        <v>0</v>
      </c>
      <c r="U834" t="s">
        <v>28</v>
      </c>
    </row>
    <row r="835" spans="1:21" x14ac:dyDescent="0.25">
      <c r="A835">
        <v>1096</v>
      </c>
      <c r="B835" t="s">
        <v>2150</v>
      </c>
      <c r="C835" s="1">
        <v>39082</v>
      </c>
      <c r="D835" t="s">
        <v>2151</v>
      </c>
      <c r="E835" t="s">
        <v>2152</v>
      </c>
      <c r="F835" t="s">
        <v>247</v>
      </c>
      <c r="G835" t="s">
        <v>248</v>
      </c>
      <c r="H835" t="s">
        <v>2153</v>
      </c>
      <c r="I835" t="s">
        <v>99</v>
      </c>
      <c r="J835" t="s">
        <v>100</v>
      </c>
      <c r="K835">
        <v>8</v>
      </c>
      <c r="L835" t="s">
        <v>101</v>
      </c>
      <c r="M835" t="s">
        <v>31</v>
      </c>
      <c r="N835" t="s">
        <v>32</v>
      </c>
      <c r="O835" t="s">
        <v>33</v>
      </c>
      <c r="P835" s="1">
        <v>39082</v>
      </c>
      <c r="Q835" t="s">
        <v>53</v>
      </c>
      <c r="R835" s="2">
        <v>93564</v>
      </c>
      <c r="S835">
        <v>5</v>
      </c>
      <c r="T835">
        <v>0</v>
      </c>
      <c r="U835" t="s">
        <v>28</v>
      </c>
    </row>
    <row r="836" spans="1:21" x14ac:dyDescent="0.25">
      <c r="A836">
        <v>1097</v>
      </c>
      <c r="B836" t="s">
        <v>2154</v>
      </c>
      <c r="C836" s="1">
        <v>39082</v>
      </c>
      <c r="D836" t="s">
        <v>2155</v>
      </c>
      <c r="E836" t="s">
        <v>246</v>
      </c>
      <c r="F836" t="s">
        <v>247</v>
      </c>
      <c r="G836" t="s">
        <v>248</v>
      </c>
      <c r="H836" t="s">
        <v>2156</v>
      </c>
      <c r="I836" t="s">
        <v>99</v>
      </c>
      <c r="J836" t="s">
        <v>100</v>
      </c>
      <c r="K836">
        <v>8</v>
      </c>
      <c r="L836" t="s">
        <v>101</v>
      </c>
      <c r="M836" t="s">
        <v>31</v>
      </c>
      <c r="N836" t="s">
        <v>32</v>
      </c>
      <c r="O836" t="s">
        <v>33</v>
      </c>
      <c r="P836" s="1">
        <v>39082</v>
      </c>
      <c r="Q836" t="s">
        <v>53</v>
      </c>
      <c r="R836" s="2">
        <v>6549.48</v>
      </c>
      <c r="S836">
        <v>5</v>
      </c>
      <c r="T836">
        <v>0</v>
      </c>
      <c r="U836" t="s">
        <v>28</v>
      </c>
    </row>
    <row r="837" spans="1:21" x14ac:dyDescent="0.25">
      <c r="A837">
        <v>1098</v>
      </c>
      <c r="B837" t="s">
        <v>2157</v>
      </c>
      <c r="C837" s="1">
        <v>39082</v>
      </c>
      <c r="D837" t="s">
        <v>2155</v>
      </c>
      <c r="E837" t="s">
        <v>246</v>
      </c>
      <c r="F837" t="s">
        <v>247</v>
      </c>
      <c r="G837" t="s">
        <v>248</v>
      </c>
      <c r="H837" t="s">
        <v>2158</v>
      </c>
      <c r="I837" t="s">
        <v>99</v>
      </c>
      <c r="J837" t="s">
        <v>100</v>
      </c>
      <c r="K837">
        <v>8</v>
      </c>
      <c r="L837" t="s">
        <v>101</v>
      </c>
      <c r="M837" t="s">
        <v>31</v>
      </c>
      <c r="N837" t="s">
        <v>32</v>
      </c>
      <c r="O837" t="s">
        <v>33</v>
      </c>
      <c r="P837" s="1">
        <v>39082</v>
      </c>
      <c r="Q837" t="s">
        <v>53</v>
      </c>
      <c r="R837">
        <v>0</v>
      </c>
      <c r="S837">
        <v>5</v>
      </c>
      <c r="T837">
        <v>0</v>
      </c>
      <c r="U837" t="s">
        <v>28</v>
      </c>
    </row>
    <row r="838" spans="1:21" x14ac:dyDescent="0.25">
      <c r="A838">
        <v>1099</v>
      </c>
      <c r="B838" t="s">
        <v>2159</v>
      </c>
      <c r="C838" s="1">
        <v>39082</v>
      </c>
      <c r="D838" t="s">
        <v>2160</v>
      </c>
      <c r="E838" t="s">
        <v>246</v>
      </c>
      <c r="F838" t="s">
        <v>247</v>
      </c>
      <c r="G838" t="s">
        <v>248</v>
      </c>
      <c r="H838" t="s">
        <v>2161</v>
      </c>
      <c r="I838" t="s">
        <v>99</v>
      </c>
      <c r="J838" t="s">
        <v>100</v>
      </c>
      <c r="K838">
        <v>8</v>
      </c>
      <c r="L838" t="s">
        <v>101</v>
      </c>
      <c r="M838" t="s">
        <v>31</v>
      </c>
      <c r="N838" t="s">
        <v>32</v>
      </c>
      <c r="O838" t="s">
        <v>33</v>
      </c>
      <c r="P838" s="1">
        <v>39082</v>
      </c>
      <c r="Q838" t="s">
        <v>53</v>
      </c>
      <c r="R838" s="2">
        <v>6549.48</v>
      </c>
      <c r="S838">
        <v>5</v>
      </c>
      <c r="T838">
        <v>0</v>
      </c>
      <c r="U838" t="s">
        <v>28</v>
      </c>
    </row>
    <row r="839" spans="1:21" x14ac:dyDescent="0.25">
      <c r="A839">
        <v>1100</v>
      </c>
      <c r="B839" t="s">
        <v>2162</v>
      </c>
      <c r="C839" s="1">
        <v>39082</v>
      </c>
      <c r="D839" t="s">
        <v>2160</v>
      </c>
      <c r="E839" t="s">
        <v>246</v>
      </c>
      <c r="F839" t="s">
        <v>247</v>
      </c>
      <c r="G839" t="s">
        <v>248</v>
      </c>
      <c r="H839" t="s">
        <v>2163</v>
      </c>
      <c r="I839" t="s">
        <v>99</v>
      </c>
      <c r="J839" t="s">
        <v>100</v>
      </c>
      <c r="K839">
        <v>8</v>
      </c>
      <c r="L839" t="s">
        <v>101</v>
      </c>
      <c r="M839" t="s">
        <v>31</v>
      </c>
      <c r="N839" t="s">
        <v>32</v>
      </c>
      <c r="O839" t="s">
        <v>33</v>
      </c>
      <c r="P839" s="1">
        <v>39082</v>
      </c>
      <c r="Q839" t="s">
        <v>53</v>
      </c>
      <c r="R839">
        <v>0</v>
      </c>
      <c r="S839">
        <v>5</v>
      </c>
      <c r="T839">
        <v>0</v>
      </c>
      <c r="U839" t="s">
        <v>28</v>
      </c>
    </row>
    <row r="840" spans="1:21" x14ac:dyDescent="0.25">
      <c r="A840">
        <v>1101</v>
      </c>
      <c r="B840" t="s">
        <v>2164</v>
      </c>
      <c r="C840" s="1">
        <v>39082</v>
      </c>
      <c r="D840" t="s">
        <v>2165</v>
      </c>
      <c r="E840" t="s">
        <v>246</v>
      </c>
      <c r="F840" t="s">
        <v>247</v>
      </c>
      <c r="G840" t="s">
        <v>248</v>
      </c>
      <c r="H840" t="s">
        <v>2166</v>
      </c>
      <c r="I840" t="s">
        <v>99</v>
      </c>
      <c r="J840" t="s">
        <v>100</v>
      </c>
      <c r="K840">
        <v>8</v>
      </c>
      <c r="L840" t="s">
        <v>101</v>
      </c>
      <c r="M840" t="s">
        <v>31</v>
      </c>
      <c r="N840" t="s">
        <v>32</v>
      </c>
      <c r="O840" t="s">
        <v>33</v>
      </c>
      <c r="P840" s="1">
        <v>39082</v>
      </c>
      <c r="Q840" t="s">
        <v>53</v>
      </c>
      <c r="R840">
        <v>0</v>
      </c>
      <c r="S840">
        <v>5</v>
      </c>
      <c r="T840">
        <v>0</v>
      </c>
      <c r="U840" t="s">
        <v>28</v>
      </c>
    </row>
    <row r="841" spans="1:21" x14ac:dyDescent="0.25">
      <c r="A841">
        <v>1102</v>
      </c>
      <c r="B841" t="s">
        <v>2167</v>
      </c>
      <c r="C841" s="1">
        <v>39082</v>
      </c>
      <c r="D841" t="s">
        <v>2165</v>
      </c>
      <c r="E841" t="s">
        <v>246</v>
      </c>
      <c r="F841" t="s">
        <v>247</v>
      </c>
      <c r="G841" t="s">
        <v>248</v>
      </c>
      <c r="H841" t="s">
        <v>2168</v>
      </c>
      <c r="I841" t="s">
        <v>99</v>
      </c>
      <c r="J841" t="s">
        <v>100</v>
      </c>
      <c r="K841">
        <v>8</v>
      </c>
      <c r="L841" t="s">
        <v>101</v>
      </c>
      <c r="M841" t="s">
        <v>31</v>
      </c>
      <c r="N841" t="s">
        <v>32</v>
      </c>
      <c r="O841" t="s">
        <v>33</v>
      </c>
      <c r="P841" s="1">
        <v>39082</v>
      </c>
      <c r="Q841" t="s">
        <v>53</v>
      </c>
      <c r="R841" s="2">
        <v>4376.72</v>
      </c>
      <c r="S841">
        <v>5</v>
      </c>
      <c r="T841">
        <v>0</v>
      </c>
      <c r="U841" t="s">
        <v>28</v>
      </c>
    </row>
    <row r="842" spans="1:21" x14ac:dyDescent="0.25">
      <c r="A842">
        <v>1103</v>
      </c>
      <c r="B842" t="s">
        <v>2169</v>
      </c>
      <c r="C842" s="1">
        <v>39082</v>
      </c>
      <c r="D842" t="s">
        <v>2170</v>
      </c>
      <c r="E842" t="s">
        <v>246</v>
      </c>
      <c r="F842" t="s">
        <v>247</v>
      </c>
      <c r="G842" t="s">
        <v>248</v>
      </c>
      <c r="H842" t="s">
        <v>2171</v>
      </c>
      <c r="I842" t="s">
        <v>99</v>
      </c>
      <c r="J842" t="s">
        <v>100</v>
      </c>
      <c r="K842">
        <v>8</v>
      </c>
      <c r="L842" t="s">
        <v>101</v>
      </c>
      <c r="M842" t="s">
        <v>31</v>
      </c>
      <c r="N842" t="s">
        <v>32</v>
      </c>
      <c r="O842" t="s">
        <v>33</v>
      </c>
      <c r="P842" s="1">
        <v>39082</v>
      </c>
      <c r="Q842" t="s">
        <v>53</v>
      </c>
      <c r="R842">
        <v>0</v>
      </c>
      <c r="S842">
        <v>5</v>
      </c>
      <c r="T842">
        <v>0</v>
      </c>
      <c r="U842" t="s">
        <v>28</v>
      </c>
    </row>
    <row r="843" spans="1:21" x14ac:dyDescent="0.25">
      <c r="A843">
        <v>1104</v>
      </c>
      <c r="B843" t="s">
        <v>2172</v>
      </c>
      <c r="C843" s="1">
        <v>39082</v>
      </c>
      <c r="D843" t="s">
        <v>2170</v>
      </c>
      <c r="E843" t="s">
        <v>246</v>
      </c>
      <c r="F843" t="s">
        <v>247</v>
      </c>
      <c r="G843" t="s">
        <v>248</v>
      </c>
      <c r="H843" t="s">
        <v>2173</v>
      </c>
      <c r="I843" t="s">
        <v>99</v>
      </c>
      <c r="J843" t="s">
        <v>100</v>
      </c>
      <c r="K843">
        <v>8</v>
      </c>
      <c r="L843" t="s">
        <v>101</v>
      </c>
      <c r="M843" t="s">
        <v>31</v>
      </c>
      <c r="N843" t="s">
        <v>32</v>
      </c>
      <c r="O843" t="s">
        <v>33</v>
      </c>
      <c r="P843" s="1">
        <v>39082</v>
      </c>
      <c r="Q843" t="s">
        <v>53</v>
      </c>
      <c r="R843" s="2">
        <v>2456.06</v>
      </c>
      <c r="S843">
        <v>5</v>
      </c>
      <c r="T843">
        <v>0</v>
      </c>
      <c r="U843" t="s">
        <v>28</v>
      </c>
    </row>
    <row r="844" spans="1:21" x14ac:dyDescent="0.25">
      <c r="A844">
        <v>1105</v>
      </c>
      <c r="B844" t="s">
        <v>2174</v>
      </c>
      <c r="C844" s="1">
        <v>39082</v>
      </c>
      <c r="D844" t="s">
        <v>2175</v>
      </c>
      <c r="E844" t="s">
        <v>246</v>
      </c>
      <c r="F844" t="s">
        <v>247</v>
      </c>
      <c r="G844" t="s">
        <v>248</v>
      </c>
      <c r="H844" t="s">
        <v>2176</v>
      </c>
      <c r="I844" t="s">
        <v>99</v>
      </c>
      <c r="J844" t="s">
        <v>100</v>
      </c>
      <c r="K844">
        <v>8</v>
      </c>
      <c r="L844" t="s">
        <v>101</v>
      </c>
      <c r="M844" t="s">
        <v>31</v>
      </c>
      <c r="N844" t="s">
        <v>32</v>
      </c>
      <c r="O844" t="s">
        <v>33</v>
      </c>
      <c r="P844" s="1">
        <v>39082</v>
      </c>
      <c r="Q844" t="s">
        <v>53</v>
      </c>
      <c r="R844">
        <v>529</v>
      </c>
      <c r="S844">
        <v>5</v>
      </c>
      <c r="T844">
        <v>0</v>
      </c>
      <c r="U844" t="s">
        <v>28</v>
      </c>
    </row>
    <row r="845" spans="1:21" x14ac:dyDescent="0.25">
      <c r="A845">
        <v>1106</v>
      </c>
      <c r="B845" t="s">
        <v>2177</v>
      </c>
      <c r="C845" s="1">
        <v>39082</v>
      </c>
      <c r="D845" t="s">
        <v>1900</v>
      </c>
      <c r="E845" t="s">
        <v>246</v>
      </c>
      <c r="F845" t="s">
        <v>247</v>
      </c>
      <c r="G845" t="s">
        <v>248</v>
      </c>
      <c r="H845" t="s">
        <v>2178</v>
      </c>
      <c r="I845" t="s">
        <v>99</v>
      </c>
      <c r="J845" t="s">
        <v>100</v>
      </c>
      <c r="K845">
        <v>8</v>
      </c>
      <c r="L845" t="s">
        <v>101</v>
      </c>
      <c r="M845" t="s">
        <v>31</v>
      </c>
      <c r="N845" t="s">
        <v>32</v>
      </c>
      <c r="O845" t="s">
        <v>33</v>
      </c>
      <c r="P845" s="1">
        <v>39082</v>
      </c>
      <c r="Q845" t="s">
        <v>53</v>
      </c>
      <c r="R845" s="2">
        <v>2961.25</v>
      </c>
      <c r="S845">
        <v>5</v>
      </c>
      <c r="T845">
        <v>0</v>
      </c>
      <c r="U845" t="s">
        <v>28</v>
      </c>
    </row>
    <row r="846" spans="1:21" x14ac:dyDescent="0.25">
      <c r="A846">
        <v>1107</v>
      </c>
      <c r="B846" t="s">
        <v>2179</v>
      </c>
      <c r="C846" s="1">
        <v>39082</v>
      </c>
      <c r="D846" t="s">
        <v>1900</v>
      </c>
      <c r="E846" t="s">
        <v>246</v>
      </c>
      <c r="F846" t="s">
        <v>247</v>
      </c>
      <c r="G846" t="s">
        <v>248</v>
      </c>
      <c r="H846" t="s">
        <v>2180</v>
      </c>
      <c r="I846" t="s">
        <v>99</v>
      </c>
      <c r="J846" t="s">
        <v>100</v>
      </c>
      <c r="K846">
        <v>8</v>
      </c>
      <c r="L846" t="s">
        <v>101</v>
      </c>
      <c r="M846" t="s">
        <v>31</v>
      </c>
      <c r="N846" t="s">
        <v>32</v>
      </c>
      <c r="O846" t="s">
        <v>33</v>
      </c>
      <c r="P846" s="1">
        <v>39082</v>
      </c>
      <c r="Q846" t="s">
        <v>53</v>
      </c>
      <c r="R846" s="2">
        <v>2961.25</v>
      </c>
      <c r="S846">
        <v>5</v>
      </c>
      <c r="T846">
        <v>0</v>
      </c>
      <c r="U846" t="s">
        <v>28</v>
      </c>
    </row>
    <row r="847" spans="1:21" x14ac:dyDescent="0.25">
      <c r="A847">
        <v>1108</v>
      </c>
      <c r="B847" t="s">
        <v>2181</v>
      </c>
      <c r="C847" s="1">
        <v>39082</v>
      </c>
      <c r="D847" t="s">
        <v>1900</v>
      </c>
      <c r="E847" t="s">
        <v>246</v>
      </c>
      <c r="F847" t="s">
        <v>247</v>
      </c>
      <c r="G847" t="s">
        <v>248</v>
      </c>
      <c r="H847" t="s">
        <v>2182</v>
      </c>
      <c r="I847" t="s">
        <v>99</v>
      </c>
      <c r="J847" t="s">
        <v>100</v>
      </c>
      <c r="K847">
        <v>8</v>
      </c>
      <c r="L847" t="s">
        <v>101</v>
      </c>
      <c r="M847" t="s">
        <v>31</v>
      </c>
      <c r="N847" t="s">
        <v>32</v>
      </c>
      <c r="O847" t="s">
        <v>33</v>
      </c>
      <c r="P847" s="1">
        <v>39082</v>
      </c>
      <c r="Q847" t="s">
        <v>53</v>
      </c>
      <c r="R847" s="2">
        <v>2961.25</v>
      </c>
      <c r="S847">
        <v>5</v>
      </c>
      <c r="T847">
        <v>0</v>
      </c>
      <c r="U847" t="s">
        <v>28</v>
      </c>
    </row>
    <row r="848" spans="1:21" x14ac:dyDescent="0.25">
      <c r="A848">
        <v>1109</v>
      </c>
      <c r="B848" t="s">
        <v>2183</v>
      </c>
      <c r="C848" s="1">
        <v>39082</v>
      </c>
      <c r="D848" t="s">
        <v>1866</v>
      </c>
      <c r="E848" t="s">
        <v>246</v>
      </c>
      <c r="F848" t="s">
        <v>247</v>
      </c>
      <c r="G848" t="s">
        <v>248</v>
      </c>
      <c r="H848" t="s">
        <v>2184</v>
      </c>
      <c r="I848" t="s">
        <v>99</v>
      </c>
      <c r="J848" t="s">
        <v>100</v>
      </c>
      <c r="K848">
        <v>8</v>
      </c>
      <c r="L848" t="s">
        <v>101</v>
      </c>
      <c r="M848" t="s">
        <v>31</v>
      </c>
      <c r="N848" t="s">
        <v>32</v>
      </c>
      <c r="O848" t="s">
        <v>33</v>
      </c>
      <c r="P848" s="1">
        <v>39082</v>
      </c>
      <c r="Q848" t="s">
        <v>53</v>
      </c>
      <c r="R848">
        <v>155.25</v>
      </c>
      <c r="S848">
        <v>5</v>
      </c>
      <c r="T848">
        <v>0</v>
      </c>
      <c r="U848" t="s">
        <v>28</v>
      </c>
    </row>
    <row r="849" spans="1:21" x14ac:dyDescent="0.25">
      <c r="A849">
        <v>1110</v>
      </c>
      <c r="B849" t="s">
        <v>2185</v>
      </c>
      <c r="C849" s="1">
        <v>39082</v>
      </c>
      <c r="D849" t="s">
        <v>1866</v>
      </c>
      <c r="E849" t="s">
        <v>246</v>
      </c>
      <c r="F849" t="s">
        <v>247</v>
      </c>
      <c r="G849" t="s">
        <v>248</v>
      </c>
      <c r="H849" t="s">
        <v>2186</v>
      </c>
      <c r="I849" t="s">
        <v>99</v>
      </c>
      <c r="J849" t="s">
        <v>100</v>
      </c>
      <c r="K849">
        <v>8</v>
      </c>
      <c r="L849" t="s">
        <v>101</v>
      </c>
      <c r="M849" t="s">
        <v>31</v>
      </c>
      <c r="N849" t="s">
        <v>32</v>
      </c>
      <c r="O849" t="s">
        <v>33</v>
      </c>
      <c r="P849" s="1">
        <v>39082</v>
      </c>
      <c r="Q849" t="s">
        <v>53</v>
      </c>
      <c r="R849">
        <v>155.25</v>
      </c>
      <c r="S849">
        <v>5</v>
      </c>
      <c r="T849">
        <v>0</v>
      </c>
      <c r="U849" t="s">
        <v>28</v>
      </c>
    </row>
    <row r="850" spans="1:21" x14ac:dyDescent="0.25">
      <c r="A850">
        <v>1111</v>
      </c>
      <c r="B850" t="s">
        <v>2187</v>
      </c>
      <c r="C850" s="1">
        <v>39082</v>
      </c>
      <c r="D850" t="s">
        <v>1866</v>
      </c>
      <c r="E850" t="s">
        <v>246</v>
      </c>
      <c r="F850" t="s">
        <v>247</v>
      </c>
      <c r="G850" t="s">
        <v>248</v>
      </c>
      <c r="H850" t="s">
        <v>2188</v>
      </c>
      <c r="I850" t="s">
        <v>99</v>
      </c>
      <c r="J850" t="s">
        <v>100</v>
      </c>
      <c r="K850">
        <v>8</v>
      </c>
      <c r="L850" t="s">
        <v>101</v>
      </c>
      <c r="M850" t="s">
        <v>31</v>
      </c>
      <c r="N850" t="s">
        <v>32</v>
      </c>
      <c r="O850" t="s">
        <v>33</v>
      </c>
      <c r="P850" s="1">
        <v>39082</v>
      </c>
      <c r="Q850" t="s">
        <v>53</v>
      </c>
      <c r="R850">
        <v>155.25</v>
      </c>
      <c r="S850">
        <v>5</v>
      </c>
      <c r="T850">
        <v>0</v>
      </c>
      <c r="U850" t="s">
        <v>28</v>
      </c>
    </row>
    <row r="851" spans="1:21" x14ac:dyDescent="0.25">
      <c r="A851">
        <v>1112</v>
      </c>
      <c r="B851" t="s">
        <v>2189</v>
      </c>
      <c r="C851" s="1">
        <v>39082</v>
      </c>
      <c r="D851" t="s">
        <v>1866</v>
      </c>
      <c r="E851" t="s">
        <v>246</v>
      </c>
      <c r="F851" t="s">
        <v>247</v>
      </c>
      <c r="G851" t="s">
        <v>248</v>
      </c>
      <c r="H851" t="s">
        <v>2190</v>
      </c>
      <c r="I851" t="s">
        <v>99</v>
      </c>
      <c r="J851" t="s">
        <v>100</v>
      </c>
      <c r="K851">
        <v>8</v>
      </c>
      <c r="L851" t="s">
        <v>101</v>
      </c>
      <c r="M851" t="s">
        <v>31</v>
      </c>
      <c r="N851" t="s">
        <v>32</v>
      </c>
      <c r="O851" t="s">
        <v>33</v>
      </c>
      <c r="P851" s="1">
        <v>39082</v>
      </c>
      <c r="Q851" t="s">
        <v>53</v>
      </c>
      <c r="R851">
        <v>155.25</v>
      </c>
      <c r="S851">
        <v>5</v>
      </c>
      <c r="T851">
        <v>0</v>
      </c>
      <c r="U851" t="s">
        <v>28</v>
      </c>
    </row>
    <row r="852" spans="1:21" x14ac:dyDescent="0.25">
      <c r="A852">
        <v>1113</v>
      </c>
      <c r="B852" t="s">
        <v>2191</v>
      </c>
      <c r="C852" s="1">
        <v>39082</v>
      </c>
      <c r="D852" t="s">
        <v>1866</v>
      </c>
      <c r="E852" t="s">
        <v>246</v>
      </c>
      <c r="F852" t="s">
        <v>247</v>
      </c>
      <c r="G852" t="s">
        <v>248</v>
      </c>
      <c r="H852" t="s">
        <v>2192</v>
      </c>
      <c r="I852" t="s">
        <v>99</v>
      </c>
      <c r="J852" t="s">
        <v>100</v>
      </c>
      <c r="K852">
        <v>8</v>
      </c>
      <c r="L852" t="s">
        <v>101</v>
      </c>
      <c r="M852" t="s">
        <v>31</v>
      </c>
      <c r="N852" t="s">
        <v>32</v>
      </c>
      <c r="O852" t="s">
        <v>33</v>
      </c>
      <c r="P852" s="1">
        <v>39082</v>
      </c>
      <c r="Q852" t="s">
        <v>53</v>
      </c>
      <c r="R852">
        <v>155.25</v>
      </c>
      <c r="S852">
        <v>5</v>
      </c>
      <c r="T852">
        <v>0</v>
      </c>
      <c r="U852" t="s">
        <v>28</v>
      </c>
    </row>
    <row r="853" spans="1:21" x14ac:dyDescent="0.25">
      <c r="A853">
        <v>1114</v>
      </c>
      <c r="B853" t="s">
        <v>2193</v>
      </c>
      <c r="C853" s="1">
        <v>39082</v>
      </c>
      <c r="D853" t="s">
        <v>1866</v>
      </c>
      <c r="E853" t="s">
        <v>246</v>
      </c>
      <c r="F853" t="s">
        <v>247</v>
      </c>
      <c r="G853" t="s">
        <v>248</v>
      </c>
      <c r="H853" t="s">
        <v>2194</v>
      </c>
      <c r="I853" t="s">
        <v>99</v>
      </c>
      <c r="J853" t="s">
        <v>100</v>
      </c>
      <c r="K853">
        <v>8</v>
      </c>
      <c r="L853" t="s">
        <v>101</v>
      </c>
      <c r="M853" t="s">
        <v>31</v>
      </c>
      <c r="N853" t="s">
        <v>32</v>
      </c>
      <c r="O853" t="s">
        <v>33</v>
      </c>
      <c r="P853" s="1">
        <v>39082</v>
      </c>
      <c r="Q853" t="s">
        <v>53</v>
      </c>
      <c r="R853">
        <v>155.25</v>
      </c>
      <c r="S853">
        <v>5</v>
      </c>
      <c r="T853">
        <v>0</v>
      </c>
      <c r="U853" t="s">
        <v>28</v>
      </c>
    </row>
    <row r="854" spans="1:21" x14ac:dyDescent="0.25">
      <c r="A854">
        <v>1115</v>
      </c>
      <c r="B854" t="s">
        <v>2195</v>
      </c>
      <c r="C854" s="1">
        <v>39082</v>
      </c>
      <c r="D854" t="s">
        <v>1866</v>
      </c>
      <c r="E854" t="s">
        <v>246</v>
      </c>
      <c r="F854" t="s">
        <v>247</v>
      </c>
      <c r="G854" t="s">
        <v>248</v>
      </c>
      <c r="H854" t="s">
        <v>2196</v>
      </c>
      <c r="I854" t="s">
        <v>99</v>
      </c>
      <c r="J854" t="s">
        <v>100</v>
      </c>
      <c r="K854">
        <v>8</v>
      </c>
      <c r="L854" t="s">
        <v>101</v>
      </c>
      <c r="M854" t="s">
        <v>31</v>
      </c>
      <c r="N854" t="s">
        <v>32</v>
      </c>
      <c r="O854" t="s">
        <v>33</v>
      </c>
      <c r="P854" s="1">
        <v>39082</v>
      </c>
      <c r="Q854" t="s">
        <v>53</v>
      </c>
      <c r="R854">
        <v>155.25</v>
      </c>
      <c r="S854">
        <v>5</v>
      </c>
      <c r="T854">
        <v>0</v>
      </c>
      <c r="U854" t="s">
        <v>28</v>
      </c>
    </row>
    <row r="855" spans="1:21" x14ac:dyDescent="0.25">
      <c r="A855">
        <v>1116</v>
      </c>
      <c r="B855" t="s">
        <v>2197</v>
      </c>
      <c r="C855" s="1">
        <v>39082</v>
      </c>
      <c r="D855" t="s">
        <v>1866</v>
      </c>
      <c r="E855" t="s">
        <v>246</v>
      </c>
      <c r="F855" t="s">
        <v>247</v>
      </c>
      <c r="G855" t="s">
        <v>248</v>
      </c>
      <c r="H855" t="s">
        <v>2198</v>
      </c>
      <c r="I855" t="s">
        <v>99</v>
      </c>
      <c r="J855" t="s">
        <v>100</v>
      </c>
      <c r="K855">
        <v>8</v>
      </c>
      <c r="L855" t="s">
        <v>101</v>
      </c>
      <c r="M855" t="s">
        <v>31</v>
      </c>
      <c r="N855" t="s">
        <v>32</v>
      </c>
      <c r="O855" t="s">
        <v>33</v>
      </c>
      <c r="P855" s="1">
        <v>39082</v>
      </c>
      <c r="Q855" t="s">
        <v>53</v>
      </c>
      <c r="R855">
        <v>155.25</v>
      </c>
      <c r="S855">
        <v>5</v>
      </c>
      <c r="T855">
        <v>0</v>
      </c>
      <c r="U855" t="s">
        <v>28</v>
      </c>
    </row>
    <row r="856" spans="1:21" x14ac:dyDescent="0.25">
      <c r="A856">
        <v>1117</v>
      </c>
      <c r="B856" t="s">
        <v>2199</v>
      </c>
      <c r="C856" s="1">
        <v>39082</v>
      </c>
      <c r="D856" t="s">
        <v>1866</v>
      </c>
      <c r="E856" t="s">
        <v>246</v>
      </c>
      <c r="F856" t="s">
        <v>247</v>
      </c>
      <c r="G856" t="s">
        <v>248</v>
      </c>
      <c r="H856" t="s">
        <v>2200</v>
      </c>
      <c r="I856" t="s">
        <v>99</v>
      </c>
      <c r="J856" t="s">
        <v>100</v>
      </c>
      <c r="K856">
        <v>8</v>
      </c>
      <c r="L856" t="s">
        <v>101</v>
      </c>
      <c r="M856" t="s">
        <v>31</v>
      </c>
      <c r="N856" t="s">
        <v>32</v>
      </c>
      <c r="O856" t="s">
        <v>33</v>
      </c>
      <c r="P856" s="1">
        <v>39082</v>
      </c>
      <c r="Q856" t="s">
        <v>53</v>
      </c>
      <c r="R856">
        <v>155.25</v>
      </c>
      <c r="S856">
        <v>5</v>
      </c>
      <c r="T856">
        <v>0</v>
      </c>
      <c r="U856" t="s">
        <v>28</v>
      </c>
    </row>
    <row r="857" spans="1:21" x14ac:dyDescent="0.25">
      <c r="A857">
        <v>1118</v>
      </c>
      <c r="B857" t="s">
        <v>2201</v>
      </c>
      <c r="C857" s="1">
        <v>39082</v>
      </c>
      <c r="D857" t="s">
        <v>1866</v>
      </c>
      <c r="E857" t="s">
        <v>246</v>
      </c>
      <c r="F857" t="s">
        <v>247</v>
      </c>
      <c r="G857" t="s">
        <v>248</v>
      </c>
      <c r="H857" t="s">
        <v>2202</v>
      </c>
      <c r="I857" t="s">
        <v>99</v>
      </c>
      <c r="J857" t="s">
        <v>100</v>
      </c>
      <c r="K857">
        <v>8</v>
      </c>
      <c r="L857" t="s">
        <v>101</v>
      </c>
      <c r="M857" t="s">
        <v>31</v>
      </c>
      <c r="N857" t="s">
        <v>32</v>
      </c>
      <c r="O857" t="s">
        <v>33</v>
      </c>
      <c r="P857" s="1">
        <v>39082</v>
      </c>
      <c r="Q857" t="s">
        <v>53</v>
      </c>
      <c r="R857">
        <v>155.25</v>
      </c>
      <c r="S857">
        <v>5</v>
      </c>
      <c r="T857">
        <v>0</v>
      </c>
      <c r="U857" t="s">
        <v>28</v>
      </c>
    </row>
    <row r="858" spans="1:21" x14ac:dyDescent="0.25">
      <c r="A858">
        <v>1119</v>
      </c>
      <c r="B858" t="s">
        <v>2203</v>
      </c>
      <c r="C858" s="1">
        <v>39082</v>
      </c>
      <c r="D858" t="s">
        <v>1866</v>
      </c>
      <c r="E858" t="s">
        <v>246</v>
      </c>
      <c r="F858" t="s">
        <v>247</v>
      </c>
      <c r="G858" t="s">
        <v>248</v>
      </c>
      <c r="H858" t="s">
        <v>2204</v>
      </c>
      <c r="I858" t="s">
        <v>99</v>
      </c>
      <c r="J858" t="s">
        <v>100</v>
      </c>
      <c r="K858">
        <v>8</v>
      </c>
      <c r="L858" t="s">
        <v>101</v>
      </c>
      <c r="M858" t="s">
        <v>31</v>
      </c>
      <c r="N858" t="s">
        <v>32</v>
      </c>
      <c r="O858" t="s">
        <v>33</v>
      </c>
      <c r="P858" s="1">
        <v>39082</v>
      </c>
      <c r="Q858" t="s">
        <v>53</v>
      </c>
      <c r="R858">
        <v>155.25</v>
      </c>
      <c r="S858">
        <v>5</v>
      </c>
      <c r="T858">
        <v>0</v>
      </c>
      <c r="U858" t="s">
        <v>28</v>
      </c>
    </row>
    <row r="859" spans="1:21" x14ac:dyDescent="0.25">
      <c r="A859">
        <v>1120</v>
      </c>
      <c r="B859" t="s">
        <v>2205</v>
      </c>
      <c r="C859" s="1">
        <v>39082</v>
      </c>
      <c r="D859" t="s">
        <v>1866</v>
      </c>
      <c r="E859" t="s">
        <v>246</v>
      </c>
      <c r="F859" t="s">
        <v>247</v>
      </c>
      <c r="G859" t="s">
        <v>248</v>
      </c>
      <c r="H859" t="s">
        <v>2206</v>
      </c>
      <c r="I859" t="s">
        <v>99</v>
      </c>
      <c r="J859" t="s">
        <v>100</v>
      </c>
      <c r="K859">
        <v>8</v>
      </c>
      <c r="L859" t="s">
        <v>101</v>
      </c>
      <c r="M859" t="s">
        <v>31</v>
      </c>
      <c r="N859" t="s">
        <v>32</v>
      </c>
      <c r="O859" t="s">
        <v>33</v>
      </c>
      <c r="P859" s="1">
        <v>39082</v>
      </c>
      <c r="Q859" t="s">
        <v>53</v>
      </c>
      <c r="R859">
        <v>155.25</v>
      </c>
      <c r="S859">
        <v>5</v>
      </c>
      <c r="T859">
        <v>0</v>
      </c>
      <c r="U859" t="s">
        <v>28</v>
      </c>
    </row>
    <row r="860" spans="1:21" x14ac:dyDescent="0.25">
      <c r="A860">
        <v>1121</v>
      </c>
      <c r="B860" t="s">
        <v>2207</v>
      </c>
      <c r="C860" s="1">
        <v>39082</v>
      </c>
      <c r="D860" t="s">
        <v>1866</v>
      </c>
      <c r="E860" t="s">
        <v>246</v>
      </c>
      <c r="F860" t="s">
        <v>247</v>
      </c>
      <c r="G860" t="s">
        <v>248</v>
      </c>
      <c r="H860" t="s">
        <v>2208</v>
      </c>
      <c r="I860" t="s">
        <v>99</v>
      </c>
      <c r="J860" t="s">
        <v>100</v>
      </c>
      <c r="K860">
        <v>8</v>
      </c>
      <c r="L860" t="s">
        <v>101</v>
      </c>
      <c r="M860" t="s">
        <v>31</v>
      </c>
      <c r="N860" t="s">
        <v>32</v>
      </c>
      <c r="O860" t="s">
        <v>33</v>
      </c>
      <c r="P860" s="1">
        <v>39082</v>
      </c>
      <c r="Q860" t="s">
        <v>53</v>
      </c>
      <c r="R860">
        <v>155.25</v>
      </c>
      <c r="S860">
        <v>5</v>
      </c>
      <c r="T860">
        <v>0</v>
      </c>
      <c r="U860" t="s">
        <v>28</v>
      </c>
    </row>
    <row r="861" spans="1:21" x14ac:dyDescent="0.25">
      <c r="A861">
        <v>1122</v>
      </c>
      <c r="B861" t="s">
        <v>2209</v>
      </c>
      <c r="C861" s="1">
        <v>39082</v>
      </c>
      <c r="D861" t="s">
        <v>1866</v>
      </c>
      <c r="E861" t="s">
        <v>246</v>
      </c>
      <c r="F861" t="s">
        <v>247</v>
      </c>
      <c r="G861" t="s">
        <v>248</v>
      </c>
      <c r="H861" t="s">
        <v>2210</v>
      </c>
      <c r="I861" t="s">
        <v>99</v>
      </c>
      <c r="J861" t="s">
        <v>100</v>
      </c>
      <c r="K861">
        <v>8</v>
      </c>
      <c r="L861" t="s">
        <v>101</v>
      </c>
      <c r="M861" t="s">
        <v>31</v>
      </c>
      <c r="N861" t="s">
        <v>32</v>
      </c>
      <c r="O861" t="s">
        <v>33</v>
      </c>
      <c r="P861" s="1">
        <v>39082</v>
      </c>
      <c r="Q861" t="s">
        <v>53</v>
      </c>
      <c r="R861">
        <v>155.25</v>
      </c>
      <c r="S861">
        <v>5</v>
      </c>
      <c r="T861">
        <v>0</v>
      </c>
      <c r="U861" t="s">
        <v>28</v>
      </c>
    </row>
    <row r="862" spans="1:21" x14ac:dyDescent="0.25">
      <c r="A862">
        <v>1123</v>
      </c>
      <c r="B862" t="s">
        <v>2211</v>
      </c>
      <c r="C862" s="1">
        <v>39082</v>
      </c>
      <c r="D862" t="s">
        <v>1866</v>
      </c>
      <c r="E862" t="s">
        <v>246</v>
      </c>
      <c r="F862" t="s">
        <v>247</v>
      </c>
      <c r="G862" t="s">
        <v>248</v>
      </c>
      <c r="H862" t="s">
        <v>2212</v>
      </c>
      <c r="I862" t="s">
        <v>99</v>
      </c>
      <c r="J862" t="s">
        <v>100</v>
      </c>
      <c r="K862">
        <v>8</v>
      </c>
      <c r="L862" t="s">
        <v>101</v>
      </c>
      <c r="M862" t="s">
        <v>31</v>
      </c>
      <c r="N862" t="s">
        <v>32</v>
      </c>
      <c r="O862" t="s">
        <v>33</v>
      </c>
      <c r="P862" s="1">
        <v>39082</v>
      </c>
      <c r="Q862" t="s">
        <v>53</v>
      </c>
      <c r="R862">
        <v>155.25</v>
      </c>
      <c r="S862">
        <v>5</v>
      </c>
      <c r="T862">
        <v>0</v>
      </c>
      <c r="U862" t="s">
        <v>28</v>
      </c>
    </row>
    <row r="863" spans="1:21" x14ac:dyDescent="0.25">
      <c r="A863">
        <v>1124</v>
      </c>
      <c r="B863" t="s">
        <v>2213</v>
      </c>
      <c r="C863" s="1">
        <v>39082</v>
      </c>
      <c r="D863" t="s">
        <v>1866</v>
      </c>
      <c r="E863" t="s">
        <v>246</v>
      </c>
      <c r="F863" t="s">
        <v>247</v>
      </c>
      <c r="G863" t="s">
        <v>248</v>
      </c>
      <c r="H863" t="s">
        <v>2214</v>
      </c>
      <c r="I863" t="s">
        <v>99</v>
      </c>
      <c r="J863" t="s">
        <v>100</v>
      </c>
      <c r="K863">
        <v>8</v>
      </c>
      <c r="L863" t="s">
        <v>101</v>
      </c>
      <c r="M863" t="s">
        <v>31</v>
      </c>
      <c r="N863" t="s">
        <v>32</v>
      </c>
      <c r="O863" t="s">
        <v>33</v>
      </c>
      <c r="P863" s="1">
        <v>39082</v>
      </c>
      <c r="Q863" t="s">
        <v>53</v>
      </c>
      <c r="R863">
        <v>155.25</v>
      </c>
      <c r="S863">
        <v>5</v>
      </c>
      <c r="T863">
        <v>0</v>
      </c>
      <c r="U863" t="s">
        <v>28</v>
      </c>
    </row>
    <row r="864" spans="1:21" x14ac:dyDescent="0.25">
      <c r="A864">
        <v>1125</v>
      </c>
      <c r="B864" t="s">
        <v>2215</v>
      </c>
      <c r="C864" s="1">
        <v>39082</v>
      </c>
      <c r="D864" t="s">
        <v>1866</v>
      </c>
      <c r="E864" t="s">
        <v>246</v>
      </c>
      <c r="F864" t="s">
        <v>247</v>
      </c>
      <c r="G864" t="s">
        <v>248</v>
      </c>
      <c r="H864" t="s">
        <v>2216</v>
      </c>
      <c r="I864" t="s">
        <v>99</v>
      </c>
      <c r="J864" t="s">
        <v>100</v>
      </c>
      <c r="K864">
        <v>8</v>
      </c>
      <c r="L864" t="s">
        <v>101</v>
      </c>
      <c r="M864" t="s">
        <v>31</v>
      </c>
      <c r="N864" t="s">
        <v>32</v>
      </c>
      <c r="O864" t="s">
        <v>33</v>
      </c>
      <c r="P864" s="1">
        <v>39082</v>
      </c>
      <c r="Q864" t="s">
        <v>53</v>
      </c>
      <c r="R864">
        <v>155.25</v>
      </c>
      <c r="S864">
        <v>5</v>
      </c>
      <c r="T864">
        <v>0</v>
      </c>
      <c r="U864" t="s">
        <v>28</v>
      </c>
    </row>
    <row r="865" spans="1:21" x14ac:dyDescent="0.25">
      <c r="A865">
        <v>1126</v>
      </c>
      <c r="B865" t="s">
        <v>2217</v>
      </c>
      <c r="C865" s="1">
        <v>39082</v>
      </c>
      <c r="D865" t="s">
        <v>1866</v>
      </c>
      <c r="E865" t="s">
        <v>246</v>
      </c>
      <c r="F865" t="s">
        <v>247</v>
      </c>
      <c r="G865" t="s">
        <v>248</v>
      </c>
      <c r="H865" t="s">
        <v>2218</v>
      </c>
      <c r="I865" t="s">
        <v>99</v>
      </c>
      <c r="J865" t="s">
        <v>100</v>
      </c>
      <c r="K865">
        <v>8</v>
      </c>
      <c r="L865" t="s">
        <v>101</v>
      </c>
      <c r="M865" t="s">
        <v>31</v>
      </c>
      <c r="N865" t="s">
        <v>32</v>
      </c>
      <c r="O865" t="s">
        <v>33</v>
      </c>
      <c r="P865" s="1">
        <v>39082</v>
      </c>
      <c r="Q865" t="s">
        <v>53</v>
      </c>
      <c r="R865">
        <v>155.25</v>
      </c>
      <c r="S865">
        <v>5</v>
      </c>
      <c r="T865">
        <v>0</v>
      </c>
      <c r="U865" t="s">
        <v>28</v>
      </c>
    </row>
    <row r="866" spans="1:21" x14ac:dyDescent="0.25">
      <c r="A866">
        <v>1127</v>
      </c>
      <c r="B866" t="s">
        <v>2219</v>
      </c>
      <c r="C866" s="1">
        <v>39082</v>
      </c>
      <c r="D866" t="s">
        <v>1866</v>
      </c>
      <c r="E866" t="s">
        <v>246</v>
      </c>
      <c r="F866" t="s">
        <v>247</v>
      </c>
      <c r="G866" t="s">
        <v>248</v>
      </c>
      <c r="H866" t="s">
        <v>2220</v>
      </c>
      <c r="I866" t="s">
        <v>99</v>
      </c>
      <c r="J866" t="s">
        <v>100</v>
      </c>
      <c r="K866">
        <v>8</v>
      </c>
      <c r="L866" t="s">
        <v>101</v>
      </c>
      <c r="M866" t="s">
        <v>31</v>
      </c>
      <c r="N866" t="s">
        <v>32</v>
      </c>
      <c r="O866" t="s">
        <v>33</v>
      </c>
      <c r="P866" s="1">
        <v>39082</v>
      </c>
      <c r="Q866" t="s">
        <v>53</v>
      </c>
      <c r="R866">
        <v>155.25</v>
      </c>
      <c r="S866">
        <v>5</v>
      </c>
      <c r="T866">
        <v>0</v>
      </c>
      <c r="U866" t="s">
        <v>28</v>
      </c>
    </row>
    <row r="867" spans="1:21" x14ac:dyDescent="0.25">
      <c r="A867">
        <v>1128</v>
      </c>
      <c r="B867" t="s">
        <v>2221</v>
      </c>
      <c r="C867" s="1">
        <v>39082</v>
      </c>
      <c r="D867" t="s">
        <v>1866</v>
      </c>
      <c r="E867" t="s">
        <v>246</v>
      </c>
      <c r="F867" t="s">
        <v>247</v>
      </c>
      <c r="G867" t="s">
        <v>248</v>
      </c>
      <c r="H867" t="s">
        <v>2222</v>
      </c>
      <c r="I867" t="s">
        <v>99</v>
      </c>
      <c r="J867" t="s">
        <v>100</v>
      </c>
      <c r="K867">
        <v>8</v>
      </c>
      <c r="L867" t="s">
        <v>101</v>
      </c>
      <c r="M867" t="s">
        <v>31</v>
      </c>
      <c r="N867" t="s">
        <v>32</v>
      </c>
      <c r="O867" t="s">
        <v>33</v>
      </c>
      <c r="P867" s="1">
        <v>39082</v>
      </c>
      <c r="Q867" t="s">
        <v>53</v>
      </c>
      <c r="R867">
        <v>155.25</v>
      </c>
      <c r="S867">
        <v>5</v>
      </c>
      <c r="T867">
        <v>0</v>
      </c>
      <c r="U867" t="s">
        <v>28</v>
      </c>
    </row>
    <row r="868" spans="1:21" x14ac:dyDescent="0.25">
      <c r="A868">
        <v>1129</v>
      </c>
      <c r="B868" t="s">
        <v>2223</v>
      </c>
      <c r="C868" s="1">
        <v>39082</v>
      </c>
      <c r="D868" t="s">
        <v>1866</v>
      </c>
      <c r="E868" t="s">
        <v>246</v>
      </c>
      <c r="F868" t="s">
        <v>247</v>
      </c>
      <c r="G868" t="s">
        <v>248</v>
      </c>
      <c r="H868" t="s">
        <v>2224</v>
      </c>
      <c r="I868" t="s">
        <v>99</v>
      </c>
      <c r="J868" t="s">
        <v>100</v>
      </c>
      <c r="K868">
        <v>8</v>
      </c>
      <c r="L868" t="s">
        <v>101</v>
      </c>
      <c r="M868" t="s">
        <v>31</v>
      </c>
      <c r="N868" t="s">
        <v>32</v>
      </c>
      <c r="O868" t="s">
        <v>33</v>
      </c>
      <c r="P868" s="1">
        <v>39082</v>
      </c>
      <c r="Q868" t="s">
        <v>53</v>
      </c>
      <c r="R868">
        <v>155.25</v>
      </c>
      <c r="S868">
        <v>5</v>
      </c>
      <c r="T868">
        <v>0</v>
      </c>
      <c r="U868" t="s">
        <v>28</v>
      </c>
    </row>
    <row r="869" spans="1:21" x14ac:dyDescent="0.25">
      <c r="A869">
        <v>1130</v>
      </c>
      <c r="B869" t="s">
        <v>2225</v>
      </c>
      <c r="C869" s="1">
        <v>39082</v>
      </c>
      <c r="D869" t="s">
        <v>1866</v>
      </c>
      <c r="E869" t="s">
        <v>246</v>
      </c>
      <c r="F869" t="s">
        <v>247</v>
      </c>
      <c r="G869" t="s">
        <v>248</v>
      </c>
      <c r="H869" t="s">
        <v>2226</v>
      </c>
      <c r="I869" t="s">
        <v>99</v>
      </c>
      <c r="J869" t="s">
        <v>100</v>
      </c>
      <c r="K869">
        <v>8</v>
      </c>
      <c r="L869" t="s">
        <v>101</v>
      </c>
      <c r="M869" t="s">
        <v>31</v>
      </c>
      <c r="N869" t="s">
        <v>32</v>
      </c>
      <c r="O869" t="s">
        <v>33</v>
      </c>
      <c r="P869" s="1">
        <v>39082</v>
      </c>
      <c r="Q869" t="s">
        <v>53</v>
      </c>
      <c r="R869">
        <v>155.25</v>
      </c>
      <c r="S869">
        <v>5</v>
      </c>
      <c r="T869">
        <v>0</v>
      </c>
      <c r="U869" t="s">
        <v>28</v>
      </c>
    </row>
    <row r="870" spans="1:21" x14ac:dyDescent="0.25">
      <c r="A870">
        <v>1131</v>
      </c>
      <c r="B870" t="s">
        <v>2227</v>
      </c>
      <c r="C870" s="1">
        <v>39082</v>
      </c>
      <c r="D870" t="s">
        <v>1866</v>
      </c>
      <c r="E870" t="s">
        <v>246</v>
      </c>
      <c r="F870" t="s">
        <v>247</v>
      </c>
      <c r="G870" t="s">
        <v>248</v>
      </c>
      <c r="H870" t="s">
        <v>2228</v>
      </c>
      <c r="I870" t="s">
        <v>99</v>
      </c>
      <c r="J870" t="s">
        <v>100</v>
      </c>
      <c r="K870">
        <v>8</v>
      </c>
      <c r="L870" t="s">
        <v>101</v>
      </c>
      <c r="M870" t="s">
        <v>31</v>
      </c>
      <c r="N870" t="s">
        <v>32</v>
      </c>
      <c r="O870" t="s">
        <v>33</v>
      </c>
      <c r="P870" s="1">
        <v>39082</v>
      </c>
      <c r="Q870" t="s">
        <v>53</v>
      </c>
      <c r="R870">
        <v>155.25</v>
      </c>
      <c r="S870">
        <v>5</v>
      </c>
      <c r="T870">
        <v>0</v>
      </c>
      <c r="U870" t="s">
        <v>28</v>
      </c>
    </row>
    <row r="871" spans="1:21" x14ac:dyDescent="0.25">
      <c r="A871">
        <v>1132</v>
      </c>
      <c r="B871" t="s">
        <v>2229</v>
      </c>
      <c r="C871" s="1">
        <v>39082</v>
      </c>
      <c r="D871" t="s">
        <v>1866</v>
      </c>
      <c r="E871" t="s">
        <v>246</v>
      </c>
      <c r="F871" t="s">
        <v>247</v>
      </c>
      <c r="G871" t="s">
        <v>248</v>
      </c>
      <c r="H871" t="s">
        <v>2230</v>
      </c>
      <c r="I871" t="s">
        <v>99</v>
      </c>
      <c r="J871" t="s">
        <v>100</v>
      </c>
      <c r="K871">
        <v>8</v>
      </c>
      <c r="L871" t="s">
        <v>101</v>
      </c>
      <c r="M871" t="s">
        <v>31</v>
      </c>
      <c r="N871" t="s">
        <v>32</v>
      </c>
      <c r="O871" t="s">
        <v>33</v>
      </c>
      <c r="P871" s="1">
        <v>39082</v>
      </c>
      <c r="Q871" t="s">
        <v>53</v>
      </c>
      <c r="R871">
        <v>155.25</v>
      </c>
      <c r="S871">
        <v>5</v>
      </c>
      <c r="T871">
        <v>0</v>
      </c>
      <c r="U871" t="s">
        <v>28</v>
      </c>
    </row>
    <row r="872" spans="1:21" x14ac:dyDescent="0.25">
      <c r="A872">
        <v>1133</v>
      </c>
      <c r="B872" t="s">
        <v>2231</v>
      </c>
      <c r="C872" s="1">
        <v>39082</v>
      </c>
      <c r="D872" t="s">
        <v>1866</v>
      </c>
      <c r="E872" t="s">
        <v>246</v>
      </c>
      <c r="F872" t="s">
        <v>247</v>
      </c>
      <c r="G872" t="s">
        <v>248</v>
      </c>
      <c r="H872" t="s">
        <v>2232</v>
      </c>
      <c r="I872" t="s">
        <v>99</v>
      </c>
      <c r="J872" t="s">
        <v>100</v>
      </c>
      <c r="K872">
        <v>8</v>
      </c>
      <c r="L872" t="s">
        <v>101</v>
      </c>
      <c r="M872" t="s">
        <v>31</v>
      </c>
      <c r="N872" t="s">
        <v>32</v>
      </c>
      <c r="O872" t="s">
        <v>33</v>
      </c>
      <c r="P872" s="1">
        <v>39082</v>
      </c>
      <c r="Q872" t="s">
        <v>53</v>
      </c>
      <c r="R872">
        <v>155.25</v>
      </c>
      <c r="S872">
        <v>5</v>
      </c>
      <c r="T872">
        <v>0</v>
      </c>
      <c r="U872" t="s">
        <v>28</v>
      </c>
    </row>
    <row r="873" spans="1:21" x14ac:dyDescent="0.25">
      <c r="A873">
        <v>1134</v>
      </c>
      <c r="B873" t="s">
        <v>2233</v>
      </c>
      <c r="C873" s="1">
        <v>39082</v>
      </c>
      <c r="D873" t="s">
        <v>1866</v>
      </c>
      <c r="E873" t="s">
        <v>246</v>
      </c>
      <c r="F873" t="s">
        <v>247</v>
      </c>
      <c r="G873" t="s">
        <v>248</v>
      </c>
      <c r="H873" t="s">
        <v>2234</v>
      </c>
      <c r="I873" t="s">
        <v>99</v>
      </c>
      <c r="J873" t="s">
        <v>100</v>
      </c>
      <c r="K873">
        <v>8</v>
      </c>
      <c r="L873" t="s">
        <v>101</v>
      </c>
      <c r="M873" t="s">
        <v>31</v>
      </c>
      <c r="N873" t="s">
        <v>32</v>
      </c>
      <c r="O873" t="s">
        <v>33</v>
      </c>
      <c r="P873" s="1">
        <v>39082</v>
      </c>
      <c r="Q873" t="s">
        <v>53</v>
      </c>
      <c r="R873">
        <v>155.25</v>
      </c>
      <c r="S873">
        <v>5</v>
      </c>
      <c r="T873">
        <v>0</v>
      </c>
      <c r="U873" t="s">
        <v>28</v>
      </c>
    </row>
    <row r="874" spans="1:21" x14ac:dyDescent="0.25">
      <c r="A874">
        <v>1135</v>
      </c>
      <c r="B874" t="s">
        <v>2235</v>
      </c>
      <c r="C874" s="1">
        <v>39082</v>
      </c>
      <c r="D874" t="s">
        <v>1866</v>
      </c>
      <c r="E874" t="s">
        <v>246</v>
      </c>
      <c r="F874" t="s">
        <v>247</v>
      </c>
      <c r="G874" t="s">
        <v>248</v>
      </c>
      <c r="H874" t="s">
        <v>2236</v>
      </c>
      <c r="I874" t="s">
        <v>99</v>
      </c>
      <c r="J874" t="s">
        <v>100</v>
      </c>
      <c r="K874">
        <v>8</v>
      </c>
      <c r="L874" t="s">
        <v>101</v>
      </c>
      <c r="M874" t="s">
        <v>31</v>
      </c>
      <c r="N874" t="s">
        <v>32</v>
      </c>
      <c r="O874" t="s">
        <v>33</v>
      </c>
      <c r="P874" s="1">
        <v>39082</v>
      </c>
      <c r="Q874" t="s">
        <v>53</v>
      </c>
      <c r="R874">
        <v>155.25</v>
      </c>
      <c r="S874">
        <v>5</v>
      </c>
      <c r="T874">
        <v>0</v>
      </c>
      <c r="U874" t="s">
        <v>28</v>
      </c>
    </row>
    <row r="875" spans="1:21" x14ac:dyDescent="0.25">
      <c r="A875">
        <v>1136</v>
      </c>
      <c r="B875" t="s">
        <v>2237</v>
      </c>
      <c r="C875" s="1">
        <v>39082</v>
      </c>
      <c r="D875" t="s">
        <v>1866</v>
      </c>
      <c r="E875" t="s">
        <v>246</v>
      </c>
      <c r="F875" t="s">
        <v>247</v>
      </c>
      <c r="G875" t="s">
        <v>248</v>
      </c>
      <c r="H875" t="s">
        <v>2238</v>
      </c>
      <c r="I875" t="s">
        <v>99</v>
      </c>
      <c r="J875" t="s">
        <v>100</v>
      </c>
      <c r="K875">
        <v>8</v>
      </c>
      <c r="L875" t="s">
        <v>101</v>
      </c>
      <c r="M875" t="s">
        <v>31</v>
      </c>
      <c r="N875" t="s">
        <v>32</v>
      </c>
      <c r="O875" t="s">
        <v>33</v>
      </c>
      <c r="P875" s="1">
        <v>39082</v>
      </c>
      <c r="Q875" t="s">
        <v>53</v>
      </c>
      <c r="R875">
        <v>155.25</v>
      </c>
      <c r="S875">
        <v>5</v>
      </c>
      <c r="T875">
        <v>0</v>
      </c>
      <c r="U875" t="s">
        <v>28</v>
      </c>
    </row>
    <row r="876" spans="1:21" x14ac:dyDescent="0.25">
      <c r="A876">
        <v>1137</v>
      </c>
      <c r="B876" t="s">
        <v>2239</v>
      </c>
      <c r="C876" s="1">
        <v>39082</v>
      </c>
      <c r="D876" t="s">
        <v>1866</v>
      </c>
      <c r="E876" t="s">
        <v>246</v>
      </c>
      <c r="F876" t="s">
        <v>247</v>
      </c>
      <c r="G876" t="s">
        <v>248</v>
      </c>
      <c r="H876" t="s">
        <v>2240</v>
      </c>
      <c r="I876" t="s">
        <v>99</v>
      </c>
      <c r="J876" t="s">
        <v>100</v>
      </c>
      <c r="K876">
        <v>8</v>
      </c>
      <c r="L876" t="s">
        <v>101</v>
      </c>
      <c r="M876" t="s">
        <v>31</v>
      </c>
      <c r="N876" t="s">
        <v>32</v>
      </c>
      <c r="O876" t="s">
        <v>33</v>
      </c>
      <c r="P876" s="1">
        <v>39082</v>
      </c>
      <c r="Q876" t="s">
        <v>53</v>
      </c>
      <c r="R876">
        <v>155.25</v>
      </c>
      <c r="S876">
        <v>5</v>
      </c>
      <c r="T876">
        <v>0</v>
      </c>
      <c r="U876" t="s">
        <v>28</v>
      </c>
    </row>
    <row r="877" spans="1:21" x14ac:dyDescent="0.25">
      <c r="A877">
        <v>1138</v>
      </c>
      <c r="B877" t="s">
        <v>2241</v>
      </c>
      <c r="C877" s="1">
        <v>39082</v>
      </c>
      <c r="D877" t="s">
        <v>1866</v>
      </c>
      <c r="E877" t="s">
        <v>246</v>
      </c>
      <c r="F877" t="s">
        <v>247</v>
      </c>
      <c r="G877" t="s">
        <v>248</v>
      </c>
      <c r="H877" t="s">
        <v>2242</v>
      </c>
      <c r="I877" t="s">
        <v>99</v>
      </c>
      <c r="J877" t="s">
        <v>100</v>
      </c>
      <c r="K877">
        <v>8</v>
      </c>
      <c r="L877" t="s">
        <v>101</v>
      </c>
      <c r="M877" t="s">
        <v>31</v>
      </c>
      <c r="N877" t="s">
        <v>32</v>
      </c>
      <c r="O877" t="s">
        <v>33</v>
      </c>
      <c r="P877" s="1">
        <v>39082</v>
      </c>
      <c r="Q877" t="s">
        <v>53</v>
      </c>
      <c r="R877">
        <v>155.25</v>
      </c>
      <c r="S877">
        <v>5</v>
      </c>
      <c r="T877">
        <v>0</v>
      </c>
      <c r="U877" t="s">
        <v>28</v>
      </c>
    </row>
    <row r="878" spans="1:21" x14ac:dyDescent="0.25">
      <c r="A878">
        <v>1139</v>
      </c>
      <c r="B878" t="s">
        <v>2243</v>
      </c>
      <c r="C878" s="1">
        <v>39082</v>
      </c>
      <c r="D878" t="s">
        <v>1866</v>
      </c>
      <c r="E878" t="s">
        <v>246</v>
      </c>
      <c r="F878" t="s">
        <v>247</v>
      </c>
      <c r="G878" t="s">
        <v>248</v>
      </c>
      <c r="H878" t="s">
        <v>2244</v>
      </c>
      <c r="I878" t="s">
        <v>99</v>
      </c>
      <c r="J878" t="s">
        <v>100</v>
      </c>
      <c r="K878">
        <v>8</v>
      </c>
      <c r="L878" t="s">
        <v>101</v>
      </c>
      <c r="M878" t="s">
        <v>31</v>
      </c>
      <c r="N878" t="s">
        <v>32</v>
      </c>
      <c r="O878" t="s">
        <v>33</v>
      </c>
      <c r="P878" s="1">
        <v>39082</v>
      </c>
      <c r="Q878" t="s">
        <v>53</v>
      </c>
      <c r="R878">
        <v>155.25</v>
      </c>
      <c r="S878">
        <v>5</v>
      </c>
      <c r="T878">
        <v>0</v>
      </c>
      <c r="U878" t="s">
        <v>28</v>
      </c>
    </row>
    <row r="879" spans="1:21" x14ac:dyDescent="0.25">
      <c r="A879">
        <v>1140</v>
      </c>
      <c r="B879" t="s">
        <v>2245</v>
      </c>
      <c r="C879" s="1">
        <v>39082</v>
      </c>
      <c r="D879" t="s">
        <v>1866</v>
      </c>
      <c r="E879" t="s">
        <v>246</v>
      </c>
      <c r="F879" t="s">
        <v>247</v>
      </c>
      <c r="G879" t="s">
        <v>248</v>
      </c>
      <c r="H879" t="s">
        <v>2246</v>
      </c>
      <c r="I879" t="s">
        <v>99</v>
      </c>
      <c r="J879" t="s">
        <v>100</v>
      </c>
      <c r="K879">
        <v>8</v>
      </c>
      <c r="L879" t="s">
        <v>101</v>
      </c>
      <c r="M879" t="s">
        <v>31</v>
      </c>
      <c r="N879" t="s">
        <v>32</v>
      </c>
      <c r="O879" t="s">
        <v>33</v>
      </c>
      <c r="P879" s="1">
        <v>39082</v>
      </c>
      <c r="Q879" t="s">
        <v>53</v>
      </c>
      <c r="R879">
        <v>155.25</v>
      </c>
      <c r="S879">
        <v>5</v>
      </c>
      <c r="T879">
        <v>0</v>
      </c>
      <c r="U879" t="s">
        <v>28</v>
      </c>
    </row>
    <row r="880" spans="1:21" x14ac:dyDescent="0.25">
      <c r="A880">
        <v>1141</v>
      </c>
      <c r="B880" t="s">
        <v>2247</v>
      </c>
      <c r="C880" s="1">
        <v>39082</v>
      </c>
      <c r="D880" t="s">
        <v>1866</v>
      </c>
      <c r="E880" t="s">
        <v>246</v>
      </c>
      <c r="F880" t="s">
        <v>247</v>
      </c>
      <c r="G880" t="s">
        <v>248</v>
      </c>
      <c r="H880" t="s">
        <v>2248</v>
      </c>
      <c r="I880" t="s">
        <v>99</v>
      </c>
      <c r="J880" t="s">
        <v>100</v>
      </c>
      <c r="K880">
        <v>8</v>
      </c>
      <c r="L880" t="s">
        <v>101</v>
      </c>
      <c r="M880" t="s">
        <v>31</v>
      </c>
      <c r="N880" t="s">
        <v>32</v>
      </c>
      <c r="O880" t="s">
        <v>33</v>
      </c>
      <c r="P880" s="1">
        <v>39082</v>
      </c>
      <c r="Q880" t="s">
        <v>53</v>
      </c>
      <c r="R880">
        <v>155.25</v>
      </c>
      <c r="S880">
        <v>5</v>
      </c>
      <c r="T880">
        <v>0</v>
      </c>
      <c r="U880" t="s">
        <v>28</v>
      </c>
    </row>
    <row r="881" spans="1:21" x14ac:dyDescent="0.25">
      <c r="A881">
        <v>1142</v>
      </c>
      <c r="B881" t="s">
        <v>2249</v>
      </c>
      <c r="C881" s="1">
        <v>39082</v>
      </c>
      <c r="D881" t="s">
        <v>1866</v>
      </c>
      <c r="E881" t="s">
        <v>246</v>
      </c>
      <c r="F881" t="s">
        <v>247</v>
      </c>
      <c r="G881" t="s">
        <v>248</v>
      </c>
      <c r="H881" t="s">
        <v>2250</v>
      </c>
      <c r="I881" t="s">
        <v>99</v>
      </c>
      <c r="J881" t="s">
        <v>100</v>
      </c>
      <c r="K881">
        <v>8</v>
      </c>
      <c r="L881" t="s">
        <v>101</v>
      </c>
      <c r="M881" t="s">
        <v>31</v>
      </c>
      <c r="N881" t="s">
        <v>32</v>
      </c>
      <c r="O881" t="s">
        <v>33</v>
      </c>
      <c r="P881" s="1">
        <v>39082</v>
      </c>
      <c r="Q881" t="s">
        <v>53</v>
      </c>
      <c r="R881">
        <v>155.25</v>
      </c>
      <c r="S881">
        <v>5</v>
      </c>
      <c r="T881">
        <v>0</v>
      </c>
      <c r="U881" t="s">
        <v>28</v>
      </c>
    </row>
    <row r="882" spans="1:21" x14ac:dyDescent="0.25">
      <c r="A882">
        <v>1143</v>
      </c>
      <c r="B882" t="s">
        <v>2251</v>
      </c>
      <c r="C882" s="1">
        <v>39082</v>
      </c>
      <c r="D882" t="s">
        <v>1866</v>
      </c>
      <c r="E882" t="s">
        <v>246</v>
      </c>
      <c r="F882" t="s">
        <v>247</v>
      </c>
      <c r="G882" t="s">
        <v>248</v>
      </c>
      <c r="H882" t="s">
        <v>2252</v>
      </c>
      <c r="I882" t="s">
        <v>99</v>
      </c>
      <c r="J882" t="s">
        <v>100</v>
      </c>
      <c r="K882">
        <v>8</v>
      </c>
      <c r="L882" t="s">
        <v>101</v>
      </c>
      <c r="M882" t="s">
        <v>31</v>
      </c>
      <c r="N882" t="s">
        <v>32</v>
      </c>
      <c r="O882" t="s">
        <v>33</v>
      </c>
      <c r="P882" s="1">
        <v>39082</v>
      </c>
      <c r="Q882" t="s">
        <v>53</v>
      </c>
      <c r="R882">
        <v>155.25</v>
      </c>
      <c r="S882">
        <v>5</v>
      </c>
      <c r="T882">
        <v>0</v>
      </c>
      <c r="U882" t="s">
        <v>28</v>
      </c>
    </row>
    <row r="883" spans="1:21" x14ac:dyDescent="0.25">
      <c r="A883">
        <v>1144</v>
      </c>
      <c r="B883" t="s">
        <v>2253</v>
      </c>
      <c r="C883" s="1">
        <v>39082</v>
      </c>
      <c r="D883" t="s">
        <v>1866</v>
      </c>
      <c r="E883" t="s">
        <v>246</v>
      </c>
      <c r="F883" t="s">
        <v>247</v>
      </c>
      <c r="G883" t="s">
        <v>248</v>
      </c>
      <c r="H883" t="s">
        <v>2254</v>
      </c>
      <c r="I883" t="s">
        <v>99</v>
      </c>
      <c r="J883" t="s">
        <v>100</v>
      </c>
      <c r="K883">
        <v>8</v>
      </c>
      <c r="L883" t="s">
        <v>101</v>
      </c>
      <c r="M883" t="s">
        <v>31</v>
      </c>
      <c r="N883" t="s">
        <v>32</v>
      </c>
      <c r="O883" t="s">
        <v>33</v>
      </c>
      <c r="P883" s="1">
        <v>39082</v>
      </c>
      <c r="Q883" t="s">
        <v>53</v>
      </c>
      <c r="R883">
        <v>155.25</v>
      </c>
      <c r="S883">
        <v>5</v>
      </c>
      <c r="T883">
        <v>0</v>
      </c>
      <c r="U883" t="s">
        <v>28</v>
      </c>
    </row>
    <row r="884" spans="1:21" x14ac:dyDescent="0.25">
      <c r="A884">
        <v>1145</v>
      </c>
      <c r="B884" t="s">
        <v>2255</v>
      </c>
      <c r="C884" s="1">
        <v>39082</v>
      </c>
      <c r="D884" t="s">
        <v>1866</v>
      </c>
      <c r="E884" t="s">
        <v>246</v>
      </c>
      <c r="F884" t="s">
        <v>247</v>
      </c>
      <c r="G884" t="s">
        <v>248</v>
      </c>
      <c r="H884" t="s">
        <v>2256</v>
      </c>
      <c r="I884" t="s">
        <v>99</v>
      </c>
      <c r="J884" t="s">
        <v>100</v>
      </c>
      <c r="K884">
        <v>8</v>
      </c>
      <c r="L884" t="s">
        <v>101</v>
      </c>
      <c r="M884" t="s">
        <v>31</v>
      </c>
      <c r="N884" t="s">
        <v>32</v>
      </c>
      <c r="O884" t="s">
        <v>33</v>
      </c>
      <c r="P884" s="1">
        <v>39082</v>
      </c>
      <c r="Q884" t="s">
        <v>53</v>
      </c>
      <c r="R884">
        <v>155.25</v>
      </c>
      <c r="S884">
        <v>5</v>
      </c>
      <c r="T884">
        <v>0</v>
      </c>
      <c r="U884" t="s">
        <v>28</v>
      </c>
    </row>
    <row r="885" spans="1:21" x14ac:dyDescent="0.25">
      <c r="A885">
        <v>1146</v>
      </c>
      <c r="B885" t="s">
        <v>2257</v>
      </c>
      <c r="C885" s="1">
        <v>39082</v>
      </c>
      <c r="D885" t="s">
        <v>1866</v>
      </c>
      <c r="E885" t="s">
        <v>246</v>
      </c>
      <c r="F885" t="s">
        <v>247</v>
      </c>
      <c r="G885" t="s">
        <v>248</v>
      </c>
      <c r="H885" t="s">
        <v>2258</v>
      </c>
      <c r="I885" t="s">
        <v>99</v>
      </c>
      <c r="J885" t="s">
        <v>100</v>
      </c>
      <c r="K885">
        <v>8</v>
      </c>
      <c r="L885" t="s">
        <v>101</v>
      </c>
      <c r="M885" t="s">
        <v>31</v>
      </c>
      <c r="N885" t="s">
        <v>32</v>
      </c>
      <c r="O885" t="s">
        <v>33</v>
      </c>
      <c r="P885" s="1">
        <v>39082</v>
      </c>
      <c r="Q885" t="s">
        <v>53</v>
      </c>
      <c r="R885">
        <v>155.25</v>
      </c>
      <c r="S885">
        <v>5</v>
      </c>
      <c r="T885">
        <v>0</v>
      </c>
      <c r="U885" t="s">
        <v>28</v>
      </c>
    </row>
    <row r="886" spans="1:21" x14ac:dyDescent="0.25">
      <c r="A886">
        <v>1147</v>
      </c>
      <c r="B886" t="s">
        <v>2259</v>
      </c>
      <c r="C886" s="1">
        <v>39082</v>
      </c>
      <c r="D886" t="s">
        <v>1866</v>
      </c>
      <c r="E886" t="s">
        <v>246</v>
      </c>
      <c r="F886" t="s">
        <v>247</v>
      </c>
      <c r="G886" t="s">
        <v>248</v>
      </c>
      <c r="H886" t="s">
        <v>2260</v>
      </c>
      <c r="I886" t="s">
        <v>99</v>
      </c>
      <c r="J886" t="s">
        <v>100</v>
      </c>
      <c r="K886">
        <v>8</v>
      </c>
      <c r="L886" t="s">
        <v>101</v>
      </c>
      <c r="M886" t="s">
        <v>31</v>
      </c>
      <c r="N886" t="s">
        <v>32</v>
      </c>
      <c r="O886" t="s">
        <v>33</v>
      </c>
      <c r="P886" s="1">
        <v>39082</v>
      </c>
      <c r="Q886" t="s">
        <v>53</v>
      </c>
      <c r="R886">
        <v>155.25</v>
      </c>
      <c r="S886">
        <v>5</v>
      </c>
      <c r="T886">
        <v>0</v>
      </c>
      <c r="U886" t="s">
        <v>28</v>
      </c>
    </row>
    <row r="887" spans="1:21" x14ac:dyDescent="0.25">
      <c r="A887">
        <v>1148</v>
      </c>
      <c r="B887" t="s">
        <v>2261</v>
      </c>
      <c r="C887" s="1">
        <v>39082</v>
      </c>
      <c r="D887" t="s">
        <v>1866</v>
      </c>
      <c r="E887" t="s">
        <v>246</v>
      </c>
      <c r="F887" t="s">
        <v>247</v>
      </c>
      <c r="G887" t="s">
        <v>248</v>
      </c>
      <c r="H887" t="s">
        <v>2262</v>
      </c>
      <c r="I887" t="s">
        <v>99</v>
      </c>
      <c r="J887" t="s">
        <v>100</v>
      </c>
      <c r="K887">
        <v>8</v>
      </c>
      <c r="L887" t="s">
        <v>101</v>
      </c>
      <c r="M887" t="s">
        <v>31</v>
      </c>
      <c r="N887" t="s">
        <v>32</v>
      </c>
      <c r="O887" t="s">
        <v>33</v>
      </c>
      <c r="P887" s="1">
        <v>39082</v>
      </c>
      <c r="Q887" t="s">
        <v>53</v>
      </c>
      <c r="R887">
        <v>155.25</v>
      </c>
      <c r="S887">
        <v>5</v>
      </c>
      <c r="T887">
        <v>0</v>
      </c>
      <c r="U887" t="s">
        <v>28</v>
      </c>
    </row>
    <row r="888" spans="1:21" x14ac:dyDescent="0.25">
      <c r="A888">
        <v>1149</v>
      </c>
      <c r="B888" t="s">
        <v>2263</v>
      </c>
      <c r="C888" s="1">
        <v>39082</v>
      </c>
      <c r="D888" t="s">
        <v>1866</v>
      </c>
      <c r="E888" t="s">
        <v>246</v>
      </c>
      <c r="F888" t="s">
        <v>247</v>
      </c>
      <c r="G888" t="s">
        <v>248</v>
      </c>
      <c r="H888" t="s">
        <v>1867</v>
      </c>
      <c r="I888" t="s">
        <v>99</v>
      </c>
      <c r="J888" t="s">
        <v>100</v>
      </c>
      <c r="K888">
        <v>8</v>
      </c>
      <c r="L888" t="s">
        <v>101</v>
      </c>
      <c r="M888" t="s">
        <v>31</v>
      </c>
      <c r="N888" t="s">
        <v>32</v>
      </c>
      <c r="O888" t="s">
        <v>33</v>
      </c>
      <c r="P888" s="1">
        <v>39082</v>
      </c>
      <c r="Q888" t="s">
        <v>53</v>
      </c>
      <c r="R888">
        <v>155.25</v>
      </c>
      <c r="S888">
        <v>5</v>
      </c>
      <c r="T888">
        <v>0</v>
      </c>
      <c r="U888" t="s">
        <v>28</v>
      </c>
    </row>
    <row r="889" spans="1:21" x14ac:dyDescent="0.25">
      <c r="A889">
        <v>1150</v>
      </c>
      <c r="B889" t="s">
        <v>2264</v>
      </c>
      <c r="C889" s="1">
        <v>39082</v>
      </c>
      <c r="D889" t="s">
        <v>1866</v>
      </c>
      <c r="E889" t="s">
        <v>246</v>
      </c>
      <c r="F889" t="s">
        <v>247</v>
      </c>
      <c r="G889" t="s">
        <v>248</v>
      </c>
      <c r="H889" t="s">
        <v>1869</v>
      </c>
      <c r="I889" t="s">
        <v>99</v>
      </c>
      <c r="J889" t="s">
        <v>100</v>
      </c>
      <c r="K889">
        <v>8</v>
      </c>
      <c r="L889" t="s">
        <v>101</v>
      </c>
      <c r="M889" t="s">
        <v>31</v>
      </c>
      <c r="N889" t="s">
        <v>32</v>
      </c>
      <c r="O889" t="s">
        <v>33</v>
      </c>
      <c r="P889" s="1">
        <v>39082</v>
      </c>
      <c r="Q889" t="s">
        <v>53</v>
      </c>
      <c r="R889">
        <v>155.25</v>
      </c>
      <c r="S889">
        <v>5</v>
      </c>
      <c r="T889">
        <v>0</v>
      </c>
      <c r="U889" t="s">
        <v>28</v>
      </c>
    </row>
    <row r="890" spans="1:21" x14ac:dyDescent="0.25">
      <c r="A890">
        <v>1151</v>
      </c>
      <c r="B890" t="s">
        <v>2265</v>
      </c>
      <c r="C890" s="1">
        <v>39082</v>
      </c>
      <c r="D890" t="s">
        <v>1866</v>
      </c>
      <c r="E890" t="s">
        <v>246</v>
      </c>
      <c r="F890" t="s">
        <v>247</v>
      </c>
      <c r="G890" t="s">
        <v>248</v>
      </c>
      <c r="H890" t="s">
        <v>1871</v>
      </c>
      <c r="I890" t="s">
        <v>99</v>
      </c>
      <c r="J890" t="s">
        <v>100</v>
      </c>
      <c r="K890">
        <v>8</v>
      </c>
      <c r="L890" t="s">
        <v>101</v>
      </c>
      <c r="M890" t="s">
        <v>31</v>
      </c>
      <c r="N890" t="s">
        <v>32</v>
      </c>
      <c r="O890" t="s">
        <v>33</v>
      </c>
      <c r="P890" s="1">
        <v>39082</v>
      </c>
      <c r="Q890" t="s">
        <v>53</v>
      </c>
      <c r="R890">
        <v>155.25</v>
      </c>
      <c r="S890">
        <v>5</v>
      </c>
      <c r="T890">
        <v>0</v>
      </c>
      <c r="U890" t="s">
        <v>28</v>
      </c>
    </row>
    <row r="891" spans="1:21" x14ac:dyDescent="0.25">
      <c r="A891">
        <v>1152</v>
      </c>
      <c r="B891" t="s">
        <v>2266</v>
      </c>
      <c r="C891" s="1">
        <v>39082</v>
      </c>
      <c r="D891" t="s">
        <v>1866</v>
      </c>
      <c r="E891" t="s">
        <v>246</v>
      </c>
      <c r="F891" t="s">
        <v>247</v>
      </c>
      <c r="G891" t="s">
        <v>248</v>
      </c>
      <c r="H891" t="s">
        <v>1873</v>
      </c>
      <c r="I891" t="s">
        <v>99</v>
      </c>
      <c r="J891" t="s">
        <v>100</v>
      </c>
      <c r="K891">
        <v>8</v>
      </c>
      <c r="L891" t="s">
        <v>101</v>
      </c>
      <c r="M891" t="s">
        <v>31</v>
      </c>
      <c r="N891" t="s">
        <v>32</v>
      </c>
      <c r="O891" t="s">
        <v>33</v>
      </c>
      <c r="P891" s="1">
        <v>39082</v>
      </c>
      <c r="Q891" t="s">
        <v>53</v>
      </c>
      <c r="R891">
        <v>155.25</v>
      </c>
      <c r="S891">
        <v>5</v>
      </c>
      <c r="T891">
        <v>0</v>
      </c>
      <c r="U891" t="s">
        <v>28</v>
      </c>
    </row>
    <row r="892" spans="1:21" x14ac:dyDescent="0.25">
      <c r="A892">
        <v>1153</v>
      </c>
      <c r="B892" t="s">
        <v>2267</v>
      </c>
      <c r="C892" s="1">
        <v>39082</v>
      </c>
      <c r="D892" t="s">
        <v>1866</v>
      </c>
      <c r="E892" t="s">
        <v>246</v>
      </c>
      <c r="F892" t="s">
        <v>247</v>
      </c>
      <c r="G892" t="s">
        <v>248</v>
      </c>
      <c r="H892" t="s">
        <v>1875</v>
      </c>
      <c r="I892" t="s">
        <v>99</v>
      </c>
      <c r="J892" t="s">
        <v>100</v>
      </c>
      <c r="K892">
        <v>8</v>
      </c>
      <c r="L892" t="s">
        <v>101</v>
      </c>
      <c r="M892" t="s">
        <v>31</v>
      </c>
      <c r="N892" t="s">
        <v>32</v>
      </c>
      <c r="O892" t="s">
        <v>33</v>
      </c>
      <c r="P892" s="1">
        <v>39082</v>
      </c>
      <c r="Q892" t="s">
        <v>53</v>
      </c>
      <c r="R892">
        <v>155.25</v>
      </c>
      <c r="S892">
        <v>5</v>
      </c>
      <c r="T892">
        <v>0</v>
      </c>
      <c r="U892" t="s">
        <v>28</v>
      </c>
    </row>
    <row r="893" spans="1:21" x14ac:dyDescent="0.25">
      <c r="A893">
        <v>1154</v>
      </c>
      <c r="B893" t="s">
        <v>2268</v>
      </c>
      <c r="C893" s="1">
        <v>39082</v>
      </c>
      <c r="D893" t="s">
        <v>1866</v>
      </c>
      <c r="E893" t="s">
        <v>246</v>
      </c>
      <c r="F893" t="s">
        <v>247</v>
      </c>
      <c r="G893" t="s">
        <v>248</v>
      </c>
      <c r="H893" t="s">
        <v>1877</v>
      </c>
      <c r="I893" t="s">
        <v>99</v>
      </c>
      <c r="J893" t="s">
        <v>100</v>
      </c>
      <c r="K893">
        <v>8</v>
      </c>
      <c r="L893" t="s">
        <v>101</v>
      </c>
      <c r="M893" t="s">
        <v>31</v>
      </c>
      <c r="N893" t="s">
        <v>32</v>
      </c>
      <c r="O893" t="s">
        <v>33</v>
      </c>
      <c r="P893" s="1">
        <v>39082</v>
      </c>
      <c r="Q893" t="s">
        <v>53</v>
      </c>
      <c r="R893">
        <v>155.25</v>
      </c>
      <c r="S893">
        <v>5</v>
      </c>
      <c r="T893">
        <v>0</v>
      </c>
      <c r="U893" t="s">
        <v>28</v>
      </c>
    </row>
    <row r="894" spans="1:21" x14ac:dyDescent="0.25">
      <c r="A894">
        <v>1155</v>
      </c>
      <c r="B894" t="s">
        <v>2269</v>
      </c>
      <c r="C894" s="1">
        <v>39082</v>
      </c>
      <c r="D894" t="s">
        <v>1866</v>
      </c>
      <c r="E894" t="s">
        <v>246</v>
      </c>
      <c r="F894" t="s">
        <v>247</v>
      </c>
      <c r="G894" t="s">
        <v>248</v>
      </c>
      <c r="H894" t="s">
        <v>1879</v>
      </c>
      <c r="I894" t="s">
        <v>99</v>
      </c>
      <c r="J894" t="s">
        <v>100</v>
      </c>
      <c r="K894">
        <v>8</v>
      </c>
      <c r="L894" t="s">
        <v>101</v>
      </c>
      <c r="M894" t="s">
        <v>31</v>
      </c>
      <c r="N894" t="s">
        <v>32</v>
      </c>
      <c r="O894" t="s">
        <v>33</v>
      </c>
      <c r="P894" s="1">
        <v>39082</v>
      </c>
      <c r="Q894" t="s">
        <v>53</v>
      </c>
      <c r="R894">
        <v>155.25</v>
      </c>
      <c r="S894">
        <v>5</v>
      </c>
      <c r="T894">
        <v>0</v>
      </c>
      <c r="U894" t="s">
        <v>28</v>
      </c>
    </row>
    <row r="895" spans="1:21" x14ac:dyDescent="0.25">
      <c r="A895">
        <v>1156</v>
      </c>
      <c r="B895" t="s">
        <v>2270</v>
      </c>
      <c r="C895" s="1">
        <v>39082</v>
      </c>
      <c r="D895" t="s">
        <v>1866</v>
      </c>
      <c r="E895" t="s">
        <v>246</v>
      </c>
      <c r="F895" t="s">
        <v>247</v>
      </c>
      <c r="G895" t="s">
        <v>248</v>
      </c>
      <c r="H895" t="s">
        <v>1881</v>
      </c>
      <c r="I895" t="s">
        <v>99</v>
      </c>
      <c r="J895" t="s">
        <v>100</v>
      </c>
      <c r="K895">
        <v>8</v>
      </c>
      <c r="L895" t="s">
        <v>101</v>
      </c>
      <c r="M895" t="s">
        <v>31</v>
      </c>
      <c r="N895" t="s">
        <v>32</v>
      </c>
      <c r="O895" t="s">
        <v>33</v>
      </c>
      <c r="P895" s="1">
        <v>39082</v>
      </c>
      <c r="Q895" t="s">
        <v>53</v>
      </c>
      <c r="R895">
        <v>155.25</v>
      </c>
      <c r="S895">
        <v>5</v>
      </c>
      <c r="T895">
        <v>0</v>
      </c>
      <c r="U895" t="s">
        <v>28</v>
      </c>
    </row>
    <row r="896" spans="1:21" x14ac:dyDescent="0.25">
      <c r="A896">
        <v>1157</v>
      </c>
      <c r="B896" t="s">
        <v>2271</v>
      </c>
      <c r="C896" s="1">
        <v>39082</v>
      </c>
      <c r="D896" t="s">
        <v>1883</v>
      </c>
      <c r="E896" t="s">
        <v>246</v>
      </c>
      <c r="F896" t="s">
        <v>247</v>
      </c>
      <c r="G896" t="s">
        <v>248</v>
      </c>
      <c r="H896" t="s">
        <v>1884</v>
      </c>
      <c r="I896" t="s">
        <v>99</v>
      </c>
      <c r="J896" t="s">
        <v>100</v>
      </c>
      <c r="K896">
        <v>8</v>
      </c>
      <c r="L896" t="s">
        <v>101</v>
      </c>
      <c r="M896" t="s">
        <v>31</v>
      </c>
      <c r="N896" t="s">
        <v>32</v>
      </c>
      <c r="O896" t="s">
        <v>33</v>
      </c>
      <c r="P896" s="1">
        <v>39082</v>
      </c>
      <c r="Q896" t="s">
        <v>53</v>
      </c>
      <c r="R896" s="2">
        <v>1426</v>
      </c>
      <c r="S896">
        <v>5</v>
      </c>
      <c r="T896">
        <v>0</v>
      </c>
      <c r="U896" t="s">
        <v>28</v>
      </c>
    </row>
    <row r="897" spans="1:21" x14ac:dyDescent="0.25">
      <c r="A897">
        <v>1158</v>
      </c>
      <c r="B897" t="s">
        <v>2272</v>
      </c>
      <c r="C897" s="1">
        <v>39082</v>
      </c>
      <c r="D897" t="s">
        <v>1883</v>
      </c>
      <c r="E897" t="s">
        <v>246</v>
      </c>
      <c r="F897" t="s">
        <v>247</v>
      </c>
      <c r="G897" t="s">
        <v>248</v>
      </c>
      <c r="H897" t="s">
        <v>1886</v>
      </c>
      <c r="I897" t="s">
        <v>99</v>
      </c>
      <c r="J897" t="s">
        <v>100</v>
      </c>
      <c r="K897">
        <v>8</v>
      </c>
      <c r="L897" t="s">
        <v>101</v>
      </c>
      <c r="M897" t="s">
        <v>31</v>
      </c>
      <c r="N897" t="s">
        <v>32</v>
      </c>
      <c r="O897" t="s">
        <v>33</v>
      </c>
      <c r="P897" s="1">
        <v>39082</v>
      </c>
      <c r="Q897" t="s">
        <v>53</v>
      </c>
      <c r="R897" s="2">
        <v>1426</v>
      </c>
      <c r="S897">
        <v>5</v>
      </c>
      <c r="T897">
        <v>0</v>
      </c>
      <c r="U897" t="s">
        <v>28</v>
      </c>
    </row>
    <row r="898" spans="1:21" x14ac:dyDescent="0.25">
      <c r="A898">
        <v>1159</v>
      </c>
      <c r="B898" t="s">
        <v>2273</v>
      </c>
      <c r="C898" s="1">
        <v>39082</v>
      </c>
      <c r="D898" t="s">
        <v>1883</v>
      </c>
      <c r="E898" t="s">
        <v>246</v>
      </c>
      <c r="F898" t="s">
        <v>247</v>
      </c>
      <c r="G898" t="s">
        <v>248</v>
      </c>
      <c r="H898" t="s">
        <v>1888</v>
      </c>
      <c r="I898" t="s">
        <v>99</v>
      </c>
      <c r="J898" t="s">
        <v>100</v>
      </c>
      <c r="K898">
        <v>8</v>
      </c>
      <c r="L898" t="s">
        <v>101</v>
      </c>
      <c r="M898" t="s">
        <v>31</v>
      </c>
      <c r="N898" t="s">
        <v>32</v>
      </c>
      <c r="O898" t="s">
        <v>33</v>
      </c>
      <c r="P898" s="1">
        <v>39082</v>
      </c>
      <c r="Q898" t="s">
        <v>53</v>
      </c>
      <c r="R898" s="2">
        <v>1426</v>
      </c>
      <c r="S898">
        <v>5</v>
      </c>
      <c r="T898">
        <v>0</v>
      </c>
      <c r="U898" t="s">
        <v>28</v>
      </c>
    </row>
    <row r="899" spans="1:21" x14ac:dyDescent="0.25">
      <c r="A899">
        <v>1160</v>
      </c>
      <c r="B899" t="s">
        <v>2274</v>
      </c>
      <c r="C899" s="1">
        <v>39082</v>
      </c>
      <c r="D899" t="s">
        <v>1883</v>
      </c>
      <c r="E899" t="s">
        <v>246</v>
      </c>
      <c r="F899" t="s">
        <v>247</v>
      </c>
      <c r="G899" t="s">
        <v>248</v>
      </c>
      <c r="H899" t="s">
        <v>1890</v>
      </c>
      <c r="I899" t="s">
        <v>99</v>
      </c>
      <c r="J899" t="s">
        <v>100</v>
      </c>
      <c r="K899">
        <v>8</v>
      </c>
      <c r="L899" t="s">
        <v>101</v>
      </c>
      <c r="M899" t="s">
        <v>31</v>
      </c>
      <c r="N899" t="s">
        <v>32</v>
      </c>
      <c r="O899" t="s">
        <v>33</v>
      </c>
      <c r="P899" s="1">
        <v>39082</v>
      </c>
      <c r="Q899" t="s">
        <v>53</v>
      </c>
      <c r="R899" s="2">
        <v>1426</v>
      </c>
      <c r="S899">
        <v>5</v>
      </c>
      <c r="T899">
        <v>0</v>
      </c>
      <c r="U899" t="s">
        <v>28</v>
      </c>
    </row>
    <row r="900" spans="1:21" x14ac:dyDescent="0.25">
      <c r="A900">
        <v>1161</v>
      </c>
      <c r="B900" t="s">
        <v>2275</v>
      </c>
      <c r="C900" s="1">
        <v>39082</v>
      </c>
      <c r="D900" t="s">
        <v>1883</v>
      </c>
      <c r="E900" t="s">
        <v>246</v>
      </c>
      <c r="F900" t="s">
        <v>247</v>
      </c>
      <c r="G900" t="s">
        <v>248</v>
      </c>
      <c r="H900" t="s">
        <v>1892</v>
      </c>
      <c r="I900" t="s">
        <v>99</v>
      </c>
      <c r="J900" t="s">
        <v>100</v>
      </c>
      <c r="K900">
        <v>8</v>
      </c>
      <c r="L900" t="s">
        <v>101</v>
      </c>
      <c r="M900" t="s">
        <v>31</v>
      </c>
      <c r="N900" t="s">
        <v>32</v>
      </c>
      <c r="O900" t="s">
        <v>33</v>
      </c>
      <c r="P900" s="1">
        <v>39082</v>
      </c>
      <c r="Q900" t="s">
        <v>53</v>
      </c>
      <c r="R900" s="2">
        <v>1426</v>
      </c>
      <c r="S900">
        <v>5</v>
      </c>
      <c r="T900">
        <v>0</v>
      </c>
      <c r="U900" t="s">
        <v>28</v>
      </c>
    </row>
    <row r="901" spans="1:21" x14ac:dyDescent="0.25">
      <c r="A901">
        <v>1162</v>
      </c>
      <c r="B901" t="s">
        <v>2276</v>
      </c>
      <c r="C901" s="1">
        <v>39082</v>
      </c>
      <c r="D901" t="s">
        <v>1883</v>
      </c>
      <c r="E901" t="s">
        <v>246</v>
      </c>
      <c r="F901" t="s">
        <v>247</v>
      </c>
      <c r="G901" t="s">
        <v>248</v>
      </c>
      <c r="H901" t="s">
        <v>1894</v>
      </c>
      <c r="I901" t="s">
        <v>99</v>
      </c>
      <c r="J901" t="s">
        <v>100</v>
      </c>
      <c r="K901">
        <v>8</v>
      </c>
      <c r="L901" t="s">
        <v>101</v>
      </c>
      <c r="M901" t="s">
        <v>31</v>
      </c>
      <c r="N901" t="s">
        <v>32</v>
      </c>
      <c r="O901" t="s">
        <v>33</v>
      </c>
      <c r="P901" s="1">
        <v>39082</v>
      </c>
      <c r="Q901" t="s">
        <v>53</v>
      </c>
      <c r="R901" s="2">
        <v>1426</v>
      </c>
      <c r="S901">
        <v>5</v>
      </c>
      <c r="T901">
        <v>0</v>
      </c>
      <c r="U901" t="s">
        <v>28</v>
      </c>
    </row>
    <row r="902" spans="1:21" x14ac:dyDescent="0.25">
      <c r="A902">
        <v>1163</v>
      </c>
      <c r="B902" t="s">
        <v>2277</v>
      </c>
      <c r="C902" s="1">
        <v>39082</v>
      </c>
      <c r="D902" t="s">
        <v>1883</v>
      </c>
      <c r="E902" t="s">
        <v>246</v>
      </c>
      <c r="F902" t="s">
        <v>247</v>
      </c>
      <c r="G902" t="s">
        <v>248</v>
      </c>
      <c r="H902" t="s">
        <v>1896</v>
      </c>
      <c r="I902" t="s">
        <v>99</v>
      </c>
      <c r="J902" t="s">
        <v>100</v>
      </c>
      <c r="K902">
        <v>8</v>
      </c>
      <c r="L902" t="s">
        <v>101</v>
      </c>
      <c r="M902" t="s">
        <v>31</v>
      </c>
      <c r="N902" t="s">
        <v>32</v>
      </c>
      <c r="O902" t="s">
        <v>33</v>
      </c>
      <c r="P902" s="1">
        <v>39082</v>
      </c>
      <c r="Q902" t="s">
        <v>53</v>
      </c>
      <c r="R902" s="2">
        <v>1426</v>
      </c>
      <c r="S902">
        <v>5</v>
      </c>
      <c r="T902">
        <v>0</v>
      </c>
      <c r="U902" t="s">
        <v>28</v>
      </c>
    </row>
    <row r="903" spans="1:21" x14ac:dyDescent="0.25">
      <c r="A903">
        <v>1164</v>
      </c>
      <c r="B903" t="s">
        <v>2278</v>
      </c>
      <c r="C903" s="1">
        <v>39082</v>
      </c>
      <c r="D903" t="s">
        <v>1883</v>
      </c>
      <c r="E903" t="s">
        <v>246</v>
      </c>
      <c r="F903" t="s">
        <v>247</v>
      </c>
      <c r="G903" t="s">
        <v>248</v>
      </c>
      <c r="H903" t="s">
        <v>1898</v>
      </c>
      <c r="I903" t="s">
        <v>99</v>
      </c>
      <c r="J903" t="s">
        <v>100</v>
      </c>
      <c r="K903">
        <v>8</v>
      </c>
      <c r="L903" t="s">
        <v>101</v>
      </c>
      <c r="M903" t="s">
        <v>31</v>
      </c>
      <c r="N903" t="s">
        <v>32</v>
      </c>
      <c r="O903" t="s">
        <v>33</v>
      </c>
      <c r="P903" s="1">
        <v>39082</v>
      </c>
      <c r="Q903" t="s">
        <v>53</v>
      </c>
      <c r="R903" s="2">
        <v>1426</v>
      </c>
      <c r="S903">
        <v>5</v>
      </c>
      <c r="T903">
        <v>0</v>
      </c>
      <c r="U903" t="s">
        <v>28</v>
      </c>
    </row>
    <row r="904" spans="1:21" x14ac:dyDescent="0.25">
      <c r="A904">
        <v>1165</v>
      </c>
      <c r="B904" t="s">
        <v>2279</v>
      </c>
      <c r="C904" s="1">
        <v>39082</v>
      </c>
      <c r="D904" t="s">
        <v>1900</v>
      </c>
      <c r="E904" t="s">
        <v>246</v>
      </c>
      <c r="F904" t="s">
        <v>247</v>
      </c>
      <c r="G904" t="s">
        <v>248</v>
      </c>
      <c r="H904" t="s">
        <v>1901</v>
      </c>
      <c r="I904" t="s">
        <v>99</v>
      </c>
      <c r="J904" t="s">
        <v>100</v>
      </c>
      <c r="K904">
        <v>8</v>
      </c>
      <c r="L904" t="s">
        <v>101</v>
      </c>
      <c r="M904" t="s">
        <v>31</v>
      </c>
      <c r="N904" t="s">
        <v>32</v>
      </c>
      <c r="O904" t="s">
        <v>33</v>
      </c>
      <c r="P904" s="1">
        <v>39082</v>
      </c>
      <c r="Q904" t="s">
        <v>53</v>
      </c>
      <c r="R904" s="2">
        <v>2380.5</v>
      </c>
      <c r="S904">
        <v>5</v>
      </c>
      <c r="T904">
        <v>0</v>
      </c>
      <c r="U904" t="s">
        <v>28</v>
      </c>
    </row>
    <row r="905" spans="1:21" x14ac:dyDescent="0.25">
      <c r="A905">
        <v>1166</v>
      </c>
      <c r="B905" t="s">
        <v>2280</v>
      </c>
      <c r="C905" s="1">
        <v>39082</v>
      </c>
      <c r="D905" t="s">
        <v>1900</v>
      </c>
      <c r="E905" t="s">
        <v>246</v>
      </c>
      <c r="F905" t="s">
        <v>247</v>
      </c>
      <c r="G905" t="s">
        <v>248</v>
      </c>
      <c r="H905" t="s">
        <v>1903</v>
      </c>
      <c r="I905" t="s">
        <v>99</v>
      </c>
      <c r="J905" t="s">
        <v>100</v>
      </c>
      <c r="K905">
        <v>8</v>
      </c>
      <c r="L905" t="s">
        <v>101</v>
      </c>
      <c r="M905" t="s">
        <v>31</v>
      </c>
      <c r="N905" t="s">
        <v>32</v>
      </c>
      <c r="O905" t="s">
        <v>33</v>
      </c>
      <c r="P905" s="1">
        <v>39082</v>
      </c>
      <c r="Q905" t="s">
        <v>53</v>
      </c>
      <c r="R905" s="2">
        <v>2380.5</v>
      </c>
      <c r="S905">
        <v>5</v>
      </c>
      <c r="T905">
        <v>0</v>
      </c>
      <c r="U905" t="s">
        <v>28</v>
      </c>
    </row>
    <row r="906" spans="1:21" x14ac:dyDescent="0.25">
      <c r="A906">
        <v>1167</v>
      </c>
      <c r="B906" t="s">
        <v>2281</v>
      </c>
      <c r="C906" s="1">
        <v>39082</v>
      </c>
      <c r="D906" t="s">
        <v>1900</v>
      </c>
      <c r="E906" t="s">
        <v>246</v>
      </c>
      <c r="F906" t="s">
        <v>247</v>
      </c>
      <c r="G906" t="s">
        <v>248</v>
      </c>
      <c r="H906" t="s">
        <v>1905</v>
      </c>
      <c r="I906" t="s">
        <v>99</v>
      </c>
      <c r="J906" t="s">
        <v>100</v>
      </c>
      <c r="K906">
        <v>8</v>
      </c>
      <c r="L906" t="s">
        <v>101</v>
      </c>
      <c r="M906" t="s">
        <v>31</v>
      </c>
      <c r="N906" t="s">
        <v>32</v>
      </c>
      <c r="O906" t="s">
        <v>33</v>
      </c>
      <c r="P906" s="1">
        <v>39082</v>
      </c>
      <c r="Q906" t="s">
        <v>53</v>
      </c>
      <c r="R906" s="2">
        <v>2380.5</v>
      </c>
      <c r="S906">
        <v>5</v>
      </c>
      <c r="T906">
        <v>0</v>
      </c>
      <c r="U906" t="s">
        <v>28</v>
      </c>
    </row>
    <row r="907" spans="1:21" x14ac:dyDescent="0.25">
      <c r="A907">
        <v>1168</v>
      </c>
      <c r="B907" t="s">
        <v>2282</v>
      </c>
      <c r="C907" s="1">
        <v>39082</v>
      </c>
      <c r="D907" t="s">
        <v>1907</v>
      </c>
      <c r="E907" t="s">
        <v>246</v>
      </c>
      <c r="F907" t="s">
        <v>247</v>
      </c>
      <c r="G907" t="s">
        <v>248</v>
      </c>
      <c r="H907" t="s">
        <v>1908</v>
      </c>
      <c r="I907" t="s">
        <v>99</v>
      </c>
      <c r="J907" t="s">
        <v>100</v>
      </c>
      <c r="K907">
        <v>8</v>
      </c>
      <c r="L907" t="s">
        <v>101</v>
      </c>
      <c r="M907" t="s">
        <v>31</v>
      </c>
      <c r="N907" t="s">
        <v>32</v>
      </c>
      <c r="O907" t="s">
        <v>33</v>
      </c>
      <c r="P907" s="1">
        <v>39082</v>
      </c>
      <c r="Q907" t="s">
        <v>53</v>
      </c>
      <c r="R907" s="2">
        <v>5290</v>
      </c>
      <c r="S907">
        <v>5</v>
      </c>
      <c r="T907">
        <v>0</v>
      </c>
      <c r="U907" t="s">
        <v>28</v>
      </c>
    </row>
    <row r="908" spans="1:21" x14ac:dyDescent="0.25">
      <c r="A908">
        <v>1169</v>
      </c>
      <c r="B908" t="s">
        <v>2283</v>
      </c>
      <c r="C908" s="1">
        <v>39082</v>
      </c>
      <c r="D908" t="s">
        <v>1907</v>
      </c>
      <c r="E908" t="s">
        <v>246</v>
      </c>
      <c r="F908" t="s">
        <v>247</v>
      </c>
      <c r="G908" t="s">
        <v>248</v>
      </c>
      <c r="H908" t="s">
        <v>1910</v>
      </c>
      <c r="I908" t="s">
        <v>99</v>
      </c>
      <c r="J908" t="s">
        <v>100</v>
      </c>
      <c r="K908">
        <v>8</v>
      </c>
      <c r="L908" t="s">
        <v>101</v>
      </c>
      <c r="M908" t="s">
        <v>31</v>
      </c>
      <c r="N908" t="s">
        <v>32</v>
      </c>
      <c r="O908" t="s">
        <v>33</v>
      </c>
      <c r="P908" s="1">
        <v>39082</v>
      </c>
      <c r="Q908" t="s">
        <v>53</v>
      </c>
      <c r="R908" s="2">
        <v>5290</v>
      </c>
      <c r="S908">
        <v>5</v>
      </c>
      <c r="T908">
        <v>0</v>
      </c>
      <c r="U908" t="s">
        <v>28</v>
      </c>
    </row>
    <row r="909" spans="1:21" x14ac:dyDescent="0.25">
      <c r="A909">
        <v>1170</v>
      </c>
      <c r="B909" t="s">
        <v>2284</v>
      </c>
      <c r="C909" s="1">
        <v>39082</v>
      </c>
      <c r="D909" t="s">
        <v>1907</v>
      </c>
      <c r="E909" t="s">
        <v>246</v>
      </c>
      <c r="F909" t="s">
        <v>247</v>
      </c>
      <c r="G909" t="s">
        <v>248</v>
      </c>
      <c r="H909" t="s">
        <v>1912</v>
      </c>
      <c r="I909" t="s">
        <v>99</v>
      </c>
      <c r="J909" t="s">
        <v>100</v>
      </c>
      <c r="K909">
        <v>8</v>
      </c>
      <c r="L909" t="s">
        <v>101</v>
      </c>
      <c r="M909" t="s">
        <v>31</v>
      </c>
      <c r="N909" t="s">
        <v>32</v>
      </c>
      <c r="O909" t="s">
        <v>33</v>
      </c>
      <c r="P909" s="1">
        <v>39082</v>
      </c>
      <c r="Q909" t="s">
        <v>53</v>
      </c>
      <c r="R909" s="2">
        <v>5290</v>
      </c>
      <c r="S909">
        <v>5</v>
      </c>
      <c r="T909">
        <v>0</v>
      </c>
      <c r="U909" t="s">
        <v>28</v>
      </c>
    </row>
    <row r="910" spans="1:21" x14ac:dyDescent="0.25">
      <c r="A910">
        <v>1171</v>
      </c>
      <c r="B910" t="s">
        <v>2285</v>
      </c>
      <c r="C910" s="1">
        <v>39082</v>
      </c>
      <c r="D910" t="s">
        <v>1907</v>
      </c>
      <c r="E910" t="s">
        <v>246</v>
      </c>
      <c r="F910" t="s">
        <v>247</v>
      </c>
      <c r="G910" t="s">
        <v>248</v>
      </c>
      <c r="H910" t="s">
        <v>1914</v>
      </c>
      <c r="I910" t="s">
        <v>99</v>
      </c>
      <c r="J910" t="s">
        <v>100</v>
      </c>
      <c r="K910">
        <v>8</v>
      </c>
      <c r="L910" t="s">
        <v>101</v>
      </c>
      <c r="M910" t="s">
        <v>31</v>
      </c>
      <c r="N910" t="s">
        <v>32</v>
      </c>
      <c r="O910" t="s">
        <v>33</v>
      </c>
      <c r="P910" s="1">
        <v>39082</v>
      </c>
      <c r="Q910" t="s">
        <v>53</v>
      </c>
      <c r="R910" s="2">
        <v>5290</v>
      </c>
      <c r="S910">
        <v>5</v>
      </c>
      <c r="T910">
        <v>0</v>
      </c>
      <c r="U910" t="s">
        <v>28</v>
      </c>
    </row>
    <row r="911" spans="1:21" x14ac:dyDescent="0.25">
      <c r="A911">
        <v>1172</v>
      </c>
      <c r="B911" t="s">
        <v>2286</v>
      </c>
      <c r="C911" s="1">
        <v>39082</v>
      </c>
      <c r="D911" t="s">
        <v>1907</v>
      </c>
      <c r="E911" t="s">
        <v>246</v>
      </c>
      <c r="F911" t="s">
        <v>247</v>
      </c>
      <c r="G911" t="s">
        <v>248</v>
      </c>
      <c r="H911" t="s">
        <v>1916</v>
      </c>
      <c r="I911" t="s">
        <v>99</v>
      </c>
      <c r="J911" t="s">
        <v>100</v>
      </c>
      <c r="K911">
        <v>8</v>
      </c>
      <c r="L911" t="s">
        <v>101</v>
      </c>
      <c r="M911" t="s">
        <v>31</v>
      </c>
      <c r="N911" t="s">
        <v>32</v>
      </c>
      <c r="O911" t="s">
        <v>33</v>
      </c>
      <c r="P911" s="1">
        <v>39082</v>
      </c>
      <c r="Q911" t="s">
        <v>53</v>
      </c>
      <c r="R911" s="2">
        <v>5290</v>
      </c>
      <c r="S911">
        <v>5</v>
      </c>
      <c r="T911">
        <v>0</v>
      </c>
      <c r="U911" t="s">
        <v>28</v>
      </c>
    </row>
    <row r="912" spans="1:21" x14ac:dyDescent="0.25">
      <c r="A912">
        <v>1173</v>
      </c>
      <c r="B912" t="s">
        <v>2287</v>
      </c>
      <c r="C912" s="1">
        <v>39082</v>
      </c>
      <c r="D912" t="s">
        <v>1907</v>
      </c>
      <c r="E912" t="s">
        <v>246</v>
      </c>
      <c r="F912" t="s">
        <v>247</v>
      </c>
      <c r="G912" t="s">
        <v>248</v>
      </c>
      <c r="H912" t="s">
        <v>1918</v>
      </c>
      <c r="I912" t="s">
        <v>99</v>
      </c>
      <c r="J912" t="s">
        <v>100</v>
      </c>
      <c r="K912">
        <v>8</v>
      </c>
      <c r="L912" t="s">
        <v>101</v>
      </c>
      <c r="M912" t="s">
        <v>31</v>
      </c>
      <c r="N912" t="s">
        <v>32</v>
      </c>
      <c r="O912" t="s">
        <v>33</v>
      </c>
      <c r="P912" s="1">
        <v>39082</v>
      </c>
      <c r="Q912" t="s">
        <v>53</v>
      </c>
      <c r="R912" s="2">
        <v>5290</v>
      </c>
      <c r="S912">
        <v>5</v>
      </c>
      <c r="T912">
        <v>0</v>
      </c>
      <c r="U912" t="s">
        <v>28</v>
      </c>
    </row>
    <row r="913" spans="1:21" x14ac:dyDescent="0.25">
      <c r="A913">
        <v>1174</v>
      </c>
      <c r="B913" t="s">
        <v>2288</v>
      </c>
      <c r="C913" s="1">
        <v>39082</v>
      </c>
      <c r="D913" t="s">
        <v>1920</v>
      </c>
      <c r="E913" t="s">
        <v>246</v>
      </c>
      <c r="F913" t="s">
        <v>247</v>
      </c>
      <c r="G913" t="s">
        <v>248</v>
      </c>
      <c r="H913" t="s">
        <v>674</v>
      </c>
      <c r="I913" t="s">
        <v>99</v>
      </c>
      <c r="J913" t="s">
        <v>100</v>
      </c>
      <c r="K913">
        <v>8</v>
      </c>
      <c r="L913" t="s">
        <v>101</v>
      </c>
      <c r="M913" t="s">
        <v>31</v>
      </c>
      <c r="N913" t="s">
        <v>32</v>
      </c>
      <c r="O913" t="s">
        <v>33</v>
      </c>
      <c r="P913" s="1">
        <v>39082</v>
      </c>
      <c r="Q913" t="s">
        <v>53</v>
      </c>
      <c r="R913">
        <v>885.5</v>
      </c>
      <c r="S913">
        <v>5</v>
      </c>
      <c r="T913">
        <v>0</v>
      </c>
      <c r="U913" t="s">
        <v>28</v>
      </c>
    </row>
    <row r="914" spans="1:21" x14ac:dyDescent="0.25">
      <c r="A914">
        <v>1175</v>
      </c>
      <c r="B914" t="s">
        <v>2289</v>
      </c>
      <c r="C914" s="1">
        <v>39082</v>
      </c>
      <c r="D914" t="s">
        <v>1922</v>
      </c>
      <c r="E914" t="s">
        <v>246</v>
      </c>
      <c r="F914" t="s">
        <v>247</v>
      </c>
      <c r="G914" t="s">
        <v>248</v>
      </c>
      <c r="H914" t="s">
        <v>674</v>
      </c>
      <c r="I914" t="s">
        <v>99</v>
      </c>
      <c r="J914" t="s">
        <v>100</v>
      </c>
      <c r="K914">
        <v>8</v>
      </c>
      <c r="L914" t="s">
        <v>101</v>
      </c>
      <c r="M914" t="s">
        <v>31</v>
      </c>
      <c r="N914" t="s">
        <v>32</v>
      </c>
      <c r="O914" t="s">
        <v>33</v>
      </c>
      <c r="P914" s="1">
        <v>39082</v>
      </c>
      <c r="Q914" t="s">
        <v>53</v>
      </c>
      <c r="R914" s="2">
        <v>6670</v>
      </c>
      <c r="S914">
        <v>5</v>
      </c>
      <c r="T914">
        <v>0</v>
      </c>
      <c r="U914" t="s">
        <v>28</v>
      </c>
    </row>
    <row r="915" spans="1:21" x14ac:dyDescent="0.25">
      <c r="A915">
        <v>1176</v>
      </c>
      <c r="B915" t="s">
        <v>2290</v>
      </c>
      <c r="C915" s="1">
        <v>39082</v>
      </c>
      <c r="D915" t="s">
        <v>1924</v>
      </c>
      <c r="E915" t="s">
        <v>246</v>
      </c>
      <c r="F915" t="s">
        <v>247</v>
      </c>
      <c r="G915" t="s">
        <v>248</v>
      </c>
      <c r="H915" t="s">
        <v>1925</v>
      </c>
      <c r="I915" t="s">
        <v>99</v>
      </c>
      <c r="J915" t="s">
        <v>100</v>
      </c>
      <c r="K915">
        <v>8</v>
      </c>
      <c r="L915" t="s">
        <v>101</v>
      </c>
      <c r="M915" t="s">
        <v>31</v>
      </c>
      <c r="N915" t="s">
        <v>32</v>
      </c>
      <c r="O915" t="s">
        <v>33</v>
      </c>
      <c r="P915" s="1">
        <v>39082</v>
      </c>
      <c r="Q915" t="s">
        <v>53</v>
      </c>
      <c r="R915" s="2">
        <v>1725</v>
      </c>
      <c r="S915">
        <v>5</v>
      </c>
      <c r="T915">
        <v>0</v>
      </c>
      <c r="U915" t="s">
        <v>28</v>
      </c>
    </row>
    <row r="916" spans="1:21" x14ac:dyDescent="0.25">
      <c r="A916">
        <v>1177</v>
      </c>
      <c r="B916" t="s">
        <v>2291</v>
      </c>
      <c r="C916" s="1">
        <v>39082</v>
      </c>
      <c r="D916" t="s">
        <v>1924</v>
      </c>
      <c r="E916" t="s">
        <v>246</v>
      </c>
      <c r="F916" t="s">
        <v>247</v>
      </c>
      <c r="G916" t="s">
        <v>248</v>
      </c>
      <c r="H916" t="s">
        <v>1927</v>
      </c>
      <c r="I916" t="s">
        <v>99</v>
      </c>
      <c r="J916" t="s">
        <v>100</v>
      </c>
      <c r="K916">
        <v>8</v>
      </c>
      <c r="L916" t="s">
        <v>101</v>
      </c>
      <c r="M916" t="s">
        <v>31</v>
      </c>
      <c r="N916" t="s">
        <v>32</v>
      </c>
      <c r="O916" t="s">
        <v>33</v>
      </c>
      <c r="P916" s="1">
        <v>39082</v>
      </c>
      <c r="Q916" t="s">
        <v>53</v>
      </c>
      <c r="R916" s="2">
        <v>1725</v>
      </c>
      <c r="S916">
        <v>5</v>
      </c>
      <c r="T916">
        <v>0</v>
      </c>
      <c r="U916" t="s">
        <v>28</v>
      </c>
    </row>
    <row r="917" spans="1:21" x14ac:dyDescent="0.25">
      <c r="A917">
        <v>1178</v>
      </c>
      <c r="B917" t="s">
        <v>2292</v>
      </c>
      <c r="C917" s="1">
        <v>39082</v>
      </c>
      <c r="D917" t="s">
        <v>1929</v>
      </c>
      <c r="E917" t="s">
        <v>246</v>
      </c>
      <c r="F917" t="s">
        <v>247</v>
      </c>
      <c r="G917" t="s">
        <v>248</v>
      </c>
      <c r="H917" t="s">
        <v>674</v>
      </c>
      <c r="I917" t="s">
        <v>99</v>
      </c>
      <c r="J917" t="s">
        <v>100</v>
      </c>
      <c r="K917">
        <v>8</v>
      </c>
      <c r="L917" t="s">
        <v>101</v>
      </c>
      <c r="M917" t="s">
        <v>31</v>
      </c>
      <c r="N917" t="s">
        <v>32</v>
      </c>
      <c r="O917" t="s">
        <v>33</v>
      </c>
      <c r="P917" s="1">
        <v>39082</v>
      </c>
      <c r="Q917" t="s">
        <v>53</v>
      </c>
      <c r="R917">
        <v>0</v>
      </c>
      <c r="S917">
        <v>5</v>
      </c>
      <c r="T917">
        <v>0</v>
      </c>
      <c r="U917" t="s">
        <v>28</v>
      </c>
    </row>
    <row r="918" spans="1:21" x14ac:dyDescent="0.25">
      <c r="A918">
        <v>1179</v>
      </c>
      <c r="B918" t="s">
        <v>2293</v>
      </c>
      <c r="C918" s="1">
        <v>39082</v>
      </c>
      <c r="D918" t="s">
        <v>1931</v>
      </c>
      <c r="E918" t="s">
        <v>246</v>
      </c>
      <c r="F918" t="s">
        <v>247</v>
      </c>
      <c r="G918" t="s">
        <v>248</v>
      </c>
      <c r="H918" t="s">
        <v>674</v>
      </c>
      <c r="I918" t="s">
        <v>99</v>
      </c>
      <c r="J918" t="s">
        <v>100</v>
      </c>
      <c r="K918">
        <v>8</v>
      </c>
      <c r="L918" t="s">
        <v>101</v>
      </c>
      <c r="M918" t="s">
        <v>31</v>
      </c>
      <c r="N918" t="s">
        <v>32</v>
      </c>
      <c r="O918" t="s">
        <v>33</v>
      </c>
      <c r="P918" s="1">
        <v>39082</v>
      </c>
      <c r="Q918" t="s">
        <v>53</v>
      </c>
      <c r="R918">
        <v>0</v>
      </c>
      <c r="S918">
        <v>5</v>
      </c>
      <c r="T918">
        <v>0</v>
      </c>
      <c r="U918" t="s">
        <v>28</v>
      </c>
    </row>
    <row r="919" spans="1:21" x14ac:dyDescent="0.25">
      <c r="A919">
        <v>1180</v>
      </c>
      <c r="B919" t="s">
        <v>2294</v>
      </c>
      <c r="C919" s="1">
        <v>39082</v>
      </c>
      <c r="D919" t="s">
        <v>1931</v>
      </c>
      <c r="E919" t="s">
        <v>246</v>
      </c>
      <c r="F919" t="s">
        <v>247</v>
      </c>
      <c r="G919" t="s">
        <v>248</v>
      </c>
      <c r="H919" t="s">
        <v>674</v>
      </c>
      <c r="I919" t="s">
        <v>99</v>
      </c>
      <c r="J919" t="s">
        <v>100</v>
      </c>
      <c r="K919">
        <v>8</v>
      </c>
      <c r="L919" t="s">
        <v>101</v>
      </c>
      <c r="M919" t="s">
        <v>31</v>
      </c>
      <c r="N919" t="s">
        <v>32</v>
      </c>
      <c r="O919" t="s">
        <v>33</v>
      </c>
      <c r="P919" s="1">
        <v>39082</v>
      </c>
      <c r="Q919" t="s">
        <v>53</v>
      </c>
      <c r="R919">
        <v>0</v>
      </c>
      <c r="S919">
        <v>5</v>
      </c>
      <c r="T919">
        <v>0</v>
      </c>
      <c r="U919" t="s">
        <v>28</v>
      </c>
    </row>
    <row r="920" spans="1:21" x14ac:dyDescent="0.25">
      <c r="A920">
        <v>1181</v>
      </c>
      <c r="B920" t="s">
        <v>2295</v>
      </c>
      <c r="C920" s="1">
        <v>39082</v>
      </c>
      <c r="D920" t="s">
        <v>1934</v>
      </c>
      <c r="E920" t="s">
        <v>246</v>
      </c>
      <c r="F920" t="s">
        <v>247</v>
      </c>
      <c r="G920" t="s">
        <v>248</v>
      </c>
      <c r="H920" t="s">
        <v>1935</v>
      </c>
      <c r="I920" t="s">
        <v>99</v>
      </c>
      <c r="J920" t="s">
        <v>100</v>
      </c>
      <c r="K920">
        <v>8</v>
      </c>
      <c r="L920" t="s">
        <v>101</v>
      </c>
      <c r="M920" t="s">
        <v>31</v>
      </c>
      <c r="N920" t="s">
        <v>32</v>
      </c>
      <c r="O920" t="s">
        <v>33</v>
      </c>
      <c r="P920" s="1">
        <v>39082</v>
      </c>
      <c r="Q920" t="s">
        <v>53</v>
      </c>
      <c r="R920" s="2">
        <v>3795</v>
      </c>
      <c r="S920">
        <v>5</v>
      </c>
      <c r="T920">
        <v>0</v>
      </c>
      <c r="U920" t="s">
        <v>28</v>
      </c>
    </row>
    <row r="921" spans="1:21" x14ac:dyDescent="0.25">
      <c r="A921">
        <v>1182</v>
      </c>
      <c r="B921" t="s">
        <v>2296</v>
      </c>
      <c r="C921" s="1">
        <v>39082</v>
      </c>
      <c r="D921" t="s">
        <v>1934</v>
      </c>
      <c r="E921" t="s">
        <v>246</v>
      </c>
      <c r="F921" t="s">
        <v>247</v>
      </c>
      <c r="G921" t="s">
        <v>248</v>
      </c>
      <c r="H921" t="s">
        <v>1937</v>
      </c>
      <c r="I921" t="s">
        <v>99</v>
      </c>
      <c r="J921" t="s">
        <v>100</v>
      </c>
      <c r="K921">
        <v>8</v>
      </c>
      <c r="L921" t="s">
        <v>101</v>
      </c>
      <c r="M921" t="s">
        <v>31</v>
      </c>
      <c r="N921" t="s">
        <v>32</v>
      </c>
      <c r="O921" t="s">
        <v>33</v>
      </c>
      <c r="P921" s="1">
        <v>39082</v>
      </c>
      <c r="Q921" t="s">
        <v>53</v>
      </c>
      <c r="R921" s="2">
        <v>3795</v>
      </c>
      <c r="S921">
        <v>5</v>
      </c>
      <c r="T921">
        <v>0</v>
      </c>
      <c r="U921" t="s">
        <v>28</v>
      </c>
    </row>
    <row r="922" spans="1:21" x14ac:dyDescent="0.25">
      <c r="A922">
        <v>1183</v>
      </c>
      <c r="B922" t="s">
        <v>2297</v>
      </c>
      <c r="C922" s="1">
        <v>39082</v>
      </c>
      <c r="D922" t="s">
        <v>1934</v>
      </c>
      <c r="E922" t="s">
        <v>246</v>
      </c>
      <c r="F922" t="s">
        <v>247</v>
      </c>
      <c r="G922" t="s">
        <v>248</v>
      </c>
      <c r="H922" t="s">
        <v>1939</v>
      </c>
      <c r="I922" t="s">
        <v>99</v>
      </c>
      <c r="J922" t="s">
        <v>100</v>
      </c>
      <c r="K922">
        <v>8</v>
      </c>
      <c r="L922" t="s">
        <v>101</v>
      </c>
      <c r="M922" t="s">
        <v>31</v>
      </c>
      <c r="N922" t="s">
        <v>32</v>
      </c>
      <c r="O922" t="s">
        <v>33</v>
      </c>
      <c r="P922" s="1">
        <v>39082</v>
      </c>
      <c r="Q922" t="s">
        <v>53</v>
      </c>
      <c r="R922" s="2">
        <v>3795</v>
      </c>
      <c r="S922">
        <v>5</v>
      </c>
      <c r="T922">
        <v>0</v>
      </c>
      <c r="U922" t="s">
        <v>28</v>
      </c>
    </row>
    <row r="923" spans="1:21" x14ac:dyDescent="0.25">
      <c r="A923">
        <v>1184</v>
      </c>
      <c r="B923" t="s">
        <v>2298</v>
      </c>
      <c r="C923" s="1">
        <v>39082</v>
      </c>
      <c r="D923" t="s">
        <v>1941</v>
      </c>
      <c r="E923" t="s">
        <v>246</v>
      </c>
      <c r="F923" t="s">
        <v>247</v>
      </c>
      <c r="G923" t="s">
        <v>248</v>
      </c>
      <c r="H923" t="s">
        <v>674</v>
      </c>
      <c r="I923" t="s">
        <v>99</v>
      </c>
      <c r="J923" t="s">
        <v>100</v>
      </c>
      <c r="K923">
        <v>8</v>
      </c>
      <c r="L923" t="s">
        <v>101</v>
      </c>
      <c r="M923" t="s">
        <v>31</v>
      </c>
      <c r="N923" t="s">
        <v>32</v>
      </c>
      <c r="O923" t="s">
        <v>33</v>
      </c>
      <c r="P923" s="1">
        <v>39082</v>
      </c>
      <c r="Q923" t="s">
        <v>53</v>
      </c>
      <c r="R923">
        <v>0</v>
      </c>
      <c r="S923">
        <v>5</v>
      </c>
      <c r="T923">
        <v>0</v>
      </c>
      <c r="U923" t="s">
        <v>28</v>
      </c>
    </row>
    <row r="924" spans="1:21" x14ac:dyDescent="0.25">
      <c r="A924">
        <v>1185</v>
      </c>
      <c r="B924" t="s">
        <v>2299</v>
      </c>
      <c r="C924" s="1">
        <v>39082</v>
      </c>
      <c r="D924" t="s">
        <v>1941</v>
      </c>
      <c r="E924" t="s">
        <v>246</v>
      </c>
      <c r="F924" t="s">
        <v>247</v>
      </c>
      <c r="G924" t="s">
        <v>248</v>
      </c>
      <c r="H924" t="s">
        <v>674</v>
      </c>
      <c r="I924" t="s">
        <v>99</v>
      </c>
      <c r="J924" t="s">
        <v>100</v>
      </c>
      <c r="K924">
        <v>8</v>
      </c>
      <c r="L924" t="s">
        <v>101</v>
      </c>
      <c r="M924" t="s">
        <v>31</v>
      </c>
      <c r="N924" t="s">
        <v>32</v>
      </c>
      <c r="O924" t="s">
        <v>33</v>
      </c>
      <c r="P924" s="1">
        <v>39082</v>
      </c>
      <c r="Q924" t="s">
        <v>53</v>
      </c>
      <c r="R924">
        <v>0</v>
      </c>
      <c r="S924">
        <v>5</v>
      </c>
      <c r="T924">
        <v>0</v>
      </c>
      <c r="U924" t="s">
        <v>28</v>
      </c>
    </row>
    <row r="925" spans="1:21" x14ac:dyDescent="0.25">
      <c r="A925">
        <v>1186</v>
      </c>
      <c r="B925" t="s">
        <v>2300</v>
      </c>
      <c r="C925" s="1">
        <v>39082</v>
      </c>
      <c r="D925" t="s">
        <v>1944</v>
      </c>
      <c r="E925" t="s">
        <v>246</v>
      </c>
      <c r="F925" t="s">
        <v>247</v>
      </c>
      <c r="G925" t="s">
        <v>248</v>
      </c>
      <c r="H925" t="s">
        <v>674</v>
      </c>
      <c r="I925" t="s">
        <v>99</v>
      </c>
      <c r="J925" t="s">
        <v>100</v>
      </c>
      <c r="K925">
        <v>8</v>
      </c>
      <c r="L925" t="s">
        <v>101</v>
      </c>
      <c r="M925" t="s">
        <v>31</v>
      </c>
      <c r="N925" t="s">
        <v>32</v>
      </c>
      <c r="O925" t="s">
        <v>33</v>
      </c>
      <c r="P925" s="1">
        <v>39082</v>
      </c>
      <c r="Q925" t="s">
        <v>53</v>
      </c>
      <c r="R925" s="2">
        <v>3588</v>
      </c>
      <c r="S925">
        <v>5</v>
      </c>
      <c r="T925">
        <v>0</v>
      </c>
      <c r="U925" t="s">
        <v>28</v>
      </c>
    </row>
    <row r="926" spans="1:21" x14ac:dyDescent="0.25">
      <c r="A926">
        <v>1187</v>
      </c>
      <c r="B926" t="s">
        <v>2301</v>
      </c>
      <c r="C926" s="1">
        <v>39082</v>
      </c>
      <c r="D926" t="s">
        <v>1944</v>
      </c>
      <c r="E926" t="s">
        <v>246</v>
      </c>
      <c r="F926" t="s">
        <v>247</v>
      </c>
      <c r="G926" t="s">
        <v>248</v>
      </c>
      <c r="H926" t="s">
        <v>674</v>
      </c>
      <c r="I926" t="s">
        <v>99</v>
      </c>
      <c r="J926" t="s">
        <v>100</v>
      </c>
      <c r="K926">
        <v>8</v>
      </c>
      <c r="L926" t="s">
        <v>101</v>
      </c>
      <c r="M926" t="s">
        <v>31</v>
      </c>
      <c r="N926" t="s">
        <v>32</v>
      </c>
      <c r="O926" t="s">
        <v>33</v>
      </c>
      <c r="P926" s="1">
        <v>39082</v>
      </c>
      <c r="Q926" t="s">
        <v>53</v>
      </c>
      <c r="R926" s="2">
        <v>3588</v>
      </c>
      <c r="S926">
        <v>5</v>
      </c>
      <c r="T926">
        <v>0</v>
      </c>
      <c r="U926" t="s">
        <v>28</v>
      </c>
    </row>
    <row r="927" spans="1:21" x14ac:dyDescent="0.25">
      <c r="A927">
        <v>1188</v>
      </c>
      <c r="B927" t="s">
        <v>2302</v>
      </c>
      <c r="C927" s="1">
        <v>39082</v>
      </c>
      <c r="D927" t="s">
        <v>1944</v>
      </c>
      <c r="E927" t="s">
        <v>246</v>
      </c>
      <c r="F927" t="s">
        <v>247</v>
      </c>
      <c r="G927" t="s">
        <v>248</v>
      </c>
      <c r="H927" t="s">
        <v>674</v>
      </c>
      <c r="I927" t="s">
        <v>99</v>
      </c>
      <c r="J927" t="s">
        <v>100</v>
      </c>
      <c r="K927">
        <v>8</v>
      </c>
      <c r="L927" t="s">
        <v>101</v>
      </c>
      <c r="M927" t="s">
        <v>31</v>
      </c>
      <c r="N927" t="s">
        <v>32</v>
      </c>
      <c r="O927" t="s">
        <v>33</v>
      </c>
      <c r="P927" s="1">
        <v>39082</v>
      </c>
      <c r="Q927" t="s">
        <v>53</v>
      </c>
      <c r="R927" s="2">
        <v>3588</v>
      </c>
      <c r="S927">
        <v>5</v>
      </c>
      <c r="T927">
        <v>0</v>
      </c>
      <c r="U927" t="s">
        <v>28</v>
      </c>
    </row>
    <row r="928" spans="1:21" x14ac:dyDescent="0.25">
      <c r="A928">
        <v>1189</v>
      </c>
      <c r="B928" t="s">
        <v>2303</v>
      </c>
      <c r="C928" s="1">
        <v>39082</v>
      </c>
      <c r="D928" t="s">
        <v>1948</v>
      </c>
      <c r="E928" t="s">
        <v>246</v>
      </c>
      <c r="F928" t="s">
        <v>247</v>
      </c>
      <c r="G928" t="s">
        <v>248</v>
      </c>
      <c r="H928" t="s">
        <v>674</v>
      </c>
      <c r="I928" t="s">
        <v>99</v>
      </c>
      <c r="J928" t="s">
        <v>100</v>
      </c>
      <c r="K928">
        <v>8</v>
      </c>
      <c r="L928" t="s">
        <v>101</v>
      </c>
      <c r="M928" t="s">
        <v>31</v>
      </c>
      <c r="N928" t="s">
        <v>32</v>
      </c>
      <c r="O928" t="s">
        <v>33</v>
      </c>
      <c r="P928" s="1">
        <v>39082</v>
      </c>
      <c r="Q928" t="s">
        <v>53</v>
      </c>
      <c r="R928" s="2">
        <v>6095</v>
      </c>
      <c r="S928">
        <v>5</v>
      </c>
      <c r="T928">
        <v>0</v>
      </c>
      <c r="U928" t="s">
        <v>28</v>
      </c>
    </row>
    <row r="929" spans="1:21" x14ac:dyDescent="0.25">
      <c r="A929">
        <v>1190</v>
      </c>
      <c r="B929" t="s">
        <v>2304</v>
      </c>
      <c r="C929" s="1">
        <v>39082</v>
      </c>
      <c r="D929" t="s">
        <v>1948</v>
      </c>
      <c r="E929" t="s">
        <v>246</v>
      </c>
      <c r="F929" t="s">
        <v>247</v>
      </c>
      <c r="G929" t="s">
        <v>248</v>
      </c>
      <c r="H929" t="s">
        <v>674</v>
      </c>
      <c r="I929" t="s">
        <v>99</v>
      </c>
      <c r="J929" t="s">
        <v>100</v>
      </c>
      <c r="K929">
        <v>8</v>
      </c>
      <c r="L929" t="s">
        <v>101</v>
      </c>
      <c r="M929" t="s">
        <v>31</v>
      </c>
      <c r="N929" t="s">
        <v>32</v>
      </c>
      <c r="O929" t="s">
        <v>33</v>
      </c>
      <c r="P929" s="1">
        <v>39082</v>
      </c>
      <c r="Q929" t="s">
        <v>53</v>
      </c>
      <c r="R929" s="2">
        <v>6095</v>
      </c>
      <c r="S929">
        <v>5</v>
      </c>
      <c r="T929">
        <v>0</v>
      </c>
      <c r="U929" t="s">
        <v>28</v>
      </c>
    </row>
    <row r="930" spans="1:21" x14ac:dyDescent="0.25">
      <c r="A930">
        <v>1191</v>
      </c>
      <c r="B930" t="s">
        <v>2305</v>
      </c>
      <c r="C930" s="1">
        <v>39082</v>
      </c>
      <c r="D930" t="s">
        <v>1948</v>
      </c>
      <c r="E930" t="s">
        <v>246</v>
      </c>
      <c r="F930" t="s">
        <v>247</v>
      </c>
      <c r="G930" t="s">
        <v>248</v>
      </c>
      <c r="H930" t="s">
        <v>674</v>
      </c>
      <c r="I930" t="s">
        <v>99</v>
      </c>
      <c r="J930" t="s">
        <v>100</v>
      </c>
      <c r="K930">
        <v>8</v>
      </c>
      <c r="L930" t="s">
        <v>101</v>
      </c>
      <c r="M930" t="s">
        <v>31</v>
      </c>
      <c r="N930" t="s">
        <v>32</v>
      </c>
      <c r="O930" t="s">
        <v>33</v>
      </c>
      <c r="P930" s="1">
        <v>39082</v>
      </c>
      <c r="Q930" t="s">
        <v>53</v>
      </c>
      <c r="R930" s="2">
        <v>6095</v>
      </c>
      <c r="S930">
        <v>5</v>
      </c>
      <c r="T930">
        <v>0</v>
      </c>
      <c r="U930" t="s">
        <v>28</v>
      </c>
    </row>
    <row r="931" spans="1:21" x14ac:dyDescent="0.25">
      <c r="A931">
        <v>1192</v>
      </c>
      <c r="B931" t="s">
        <v>2306</v>
      </c>
      <c r="C931" s="1">
        <v>39082</v>
      </c>
      <c r="D931" t="s">
        <v>1952</v>
      </c>
      <c r="E931" t="s">
        <v>246</v>
      </c>
      <c r="F931" t="s">
        <v>247</v>
      </c>
      <c r="G931" t="s">
        <v>248</v>
      </c>
      <c r="H931" t="s">
        <v>1953</v>
      </c>
      <c r="I931" t="s">
        <v>99</v>
      </c>
      <c r="J931" t="s">
        <v>100</v>
      </c>
      <c r="K931">
        <v>8</v>
      </c>
      <c r="L931" t="s">
        <v>101</v>
      </c>
      <c r="M931" t="s">
        <v>31</v>
      </c>
      <c r="N931" t="s">
        <v>32</v>
      </c>
      <c r="O931" t="s">
        <v>33</v>
      </c>
      <c r="P931" s="1">
        <v>39082</v>
      </c>
      <c r="Q931" t="s">
        <v>53</v>
      </c>
      <c r="R931" s="2">
        <v>4945</v>
      </c>
      <c r="S931">
        <v>5</v>
      </c>
      <c r="T931">
        <v>0</v>
      </c>
      <c r="U931" t="s">
        <v>28</v>
      </c>
    </row>
    <row r="932" spans="1:21" x14ac:dyDescent="0.25">
      <c r="A932">
        <v>1193</v>
      </c>
      <c r="B932" t="s">
        <v>2307</v>
      </c>
      <c r="C932" s="1">
        <v>39082</v>
      </c>
      <c r="D932" t="s">
        <v>1955</v>
      </c>
      <c r="E932" t="s">
        <v>246</v>
      </c>
      <c r="F932" t="s">
        <v>247</v>
      </c>
      <c r="G932" t="s">
        <v>248</v>
      </c>
      <c r="H932" t="s">
        <v>1956</v>
      </c>
      <c r="I932" t="s">
        <v>99</v>
      </c>
      <c r="J932" t="s">
        <v>100</v>
      </c>
      <c r="K932">
        <v>8</v>
      </c>
      <c r="L932" t="s">
        <v>101</v>
      </c>
      <c r="M932" t="s">
        <v>31</v>
      </c>
      <c r="N932" t="s">
        <v>32</v>
      </c>
      <c r="O932" t="s">
        <v>33</v>
      </c>
      <c r="P932" s="1">
        <v>39082</v>
      </c>
      <c r="Q932" t="s">
        <v>53</v>
      </c>
      <c r="R932" s="2">
        <v>7245</v>
      </c>
      <c r="S932">
        <v>5</v>
      </c>
      <c r="T932">
        <v>0</v>
      </c>
      <c r="U932" t="s">
        <v>28</v>
      </c>
    </row>
    <row r="933" spans="1:21" x14ac:dyDescent="0.25">
      <c r="A933">
        <v>1194</v>
      </c>
      <c r="B933" t="s">
        <v>2308</v>
      </c>
      <c r="C933" s="1">
        <v>39082</v>
      </c>
      <c r="D933" t="s">
        <v>1958</v>
      </c>
      <c r="E933" t="s">
        <v>246</v>
      </c>
      <c r="F933" t="s">
        <v>247</v>
      </c>
      <c r="G933" t="s">
        <v>248</v>
      </c>
      <c r="H933" t="s">
        <v>674</v>
      </c>
      <c r="I933" t="s">
        <v>99</v>
      </c>
      <c r="J933" t="s">
        <v>100</v>
      </c>
      <c r="K933">
        <v>8</v>
      </c>
      <c r="L933" t="s">
        <v>101</v>
      </c>
      <c r="M933" t="s">
        <v>31</v>
      </c>
      <c r="N933" t="s">
        <v>32</v>
      </c>
      <c r="O933" t="s">
        <v>33</v>
      </c>
      <c r="P933" s="1">
        <v>39082</v>
      </c>
      <c r="Q933" t="s">
        <v>53</v>
      </c>
      <c r="R933">
        <v>227.7</v>
      </c>
      <c r="S933">
        <v>5</v>
      </c>
      <c r="T933">
        <v>0</v>
      </c>
      <c r="U933" t="s">
        <v>28</v>
      </c>
    </row>
    <row r="934" spans="1:21" x14ac:dyDescent="0.25">
      <c r="A934">
        <v>1195</v>
      </c>
      <c r="B934" t="s">
        <v>2309</v>
      </c>
      <c r="C934" s="1">
        <v>39082</v>
      </c>
      <c r="D934" t="s">
        <v>1960</v>
      </c>
      <c r="E934" t="s">
        <v>246</v>
      </c>
      <c r="F934" t="s">
        <v>247</v>
      </c>
      <c r="G934" t="s">
        <v>248</v>
      </c>
      <c r="H934" t="s">
        <v>1961</v>
      </c>
      <c r="I934" t="s">
        <v>99</v>
      </c>
      <c r="J934" t="s">
        <v>100</v>
      </c>
      <c r="K934">
        <v>8</v>
      </c>
      <c r="L934" t="s">
        <v>101</v>
      </c>
      <c r="M934" t="s">
        <v>31</v>
      </c>
      <c r="N934" t="s">
        <v>32</v>
      </c>
      <c r="O934" t="s">
        <v>33</v>
      </c>
      <c r="P934" s="1">
        <v>39082</v>
      </c>
      <c r="Q934" t="s">
        <v>53</v>
      </c>
      <c r="R934" s="2">
        <v>5267</v>
      </c>
      <c r="S934">
        <v>5</v>
      </c>
      <c r="T934">
        <v>0</v>
      </c>
      <c r="U934" t="s">
        <v>28</v>
      </c>
    </row>
    <row r="935" spans="1:21" x14ac:dyDescent="0.25">
      <c r="A935">
        <v>1196</v>
      </c>
      <c r="B935" t="s">
        <v>2310</v>
      </c>
      <c r="C935" s="1">
        <v>39082</v>
      </c>
      <c r="D935" t="s">
        <v>1963</v>
      </c>
      <c r="E935" t="s">
        <v>246</v>
      </c>
      <c r="F935" t="s">
        <v>247</v>
      </c>
      <c r="G935" t="s">
        <v>248</v>
      </c>
      <c r="H935" t="s">
        <v>1964</v>
      </c>
      <c r="I935" t="s">
        <v>99</v>
      </c>
      <c r="J935" t="s">
        <v>100</v>
      </c>
      <c r="K935">
        <v>8</v>
      </c>
      <c r="L935" t="s">
        <v>101</v>
      </c>
      <c r="M935" t="s">
        <v>31</v>
      </c>
      <c r="N935" t="s">
        <v>32</v>
      </c>
      <c r="O935" t="s">
        <v>33</v>
      </c>
      <c r="P935" s="1">
        <v>39082</v>
      </c>
      <c r="Q935" t="s">
        <v>53</v>
      </c>
      <c r="R935" s="2">
        <v>2817.5</v>
      </c>
      <c r="S935">
        <v>5</v>
      </c>
      <c r="T935">
        <v>0</v>
      </c>
      <c r="U935" t="s">
        <v>28</v>
      </c>
    </row>
    <row r="936" spans="1:21" x14ac:dyDescent="0.25">
      <c r="A936">
        <v>1197</v>
      </c>
      <c r="B936" t="s">
        <v>2311</v>
      </c>
      <c r="C936" s="1">
        <v>39082</v>
      </c>
      <c r="D936" t="s">
        <v>1966</v>
      </c>
      <c r="E936" t="s">
        <v>246</v>
      </c>
      <c r="F936" t="s">
        <v>247</v>
      </c>
      <c r="G936" t="s">
        <v>248</v>
      </c>
      <c r="H936" t="s">
        <v>1967</v>
      </c>
      <c r="I936" t="s">
        <v>99</v>
      </c>
      <c r="J936" t="s">
        <v>100</v>
      </c>
      <c r="K936">
        <v>8</v>
      </c>
      <c r="L936" t="s">
        <v>101</v>
      </c>
      <c r="M936" t="s">
        <v>31</v>
      </c>
      <c r="N936" t="s">
        <v>32</v>
      </c>
      <c r="O936" t="s">
        <v>33</v>
      </c>
      <c r="P936" s="1">
        <v>39082</v>
      </c>
      <c r="Q936" t="s">
        <v>53</v>
      </c>
      <c r="R936" s="2">
        <v>8625</v>
      </c>
      <c r="S936">
        <v>5</v>
      </c>
      <c r="T936">
        <v>0</v>
      </c>
      <c r="U936" t="s">
        <v>28</v>
      </c>
    </row>
    <row r="937" spans="1:21" x14ac:dyDescent="0.25">
      <c r="A937">
        <v>1198</v>
      </c>
      <c r="B937" t="s">
        <v>2312</v>
      </c>
      <c r="C937" s="1">
        <v>39082</v>
      </c>
      <c r="D937" t="s">
        <v>1969</v>
      </c>
      <c r="E937" t="s">
        <v>246</v>
      </c>
      <c r="F937" t="s">
        <v>247</v>
      </c>
      <c r="G937" t="s">
        <v>248</v>
      </c>
      <c r="H937" t="s">
        <v>1970</v>
      </c>
      <c r="I937" t="s">
        <v>99</v>
      </c>
      <c r="J937" t="s">
        <v>100</v>
      </c>
      <c r="K937">
        <v>8</v>
      </c>
      <c r="L937" t="s">
        <v>101</v>
      </c>
      <c r="M937" t="s">
        <v>31</v>
      </c>
      <c r="N937" t="s">
        <v>32</v>
      </c>
      <c r="O937" t="s">
        <v>33</v>
      </c>
      <c r="P937" s="1">
        <v>39082</v>
      </c>
      <c r="Q937" t="s">
        <v>53</v>
      </c>
      <c r="R937" s="2">
        <v>6555</v>
      </c>
      <c r="S937">
        <v>5</v>
      </c>
      <c r="T937">
        <v>0</v>
      </c>
      <c r="U937" t="s">
        <v>28</v>
      </c>
    </row>
    <row r="938" spans="1:21" x14ac:dyDescent="0.25">
      <c r="A938">
        <v>1199</v>
      </c>
      <c r="B938" t="s">
        <v>2313</v>
      </c>
      <c r="C938" s="1">
        <v>39082</v>
      </c>
      <c r="D938" t="s">
        <v>1972</v>
      </c>
      <c r="E938" t="s">
        <v>246</v>
      </c>
      <c r="F938" t="s">
        <v>247</v>
      </c>
      <c r="G938" t="s">
        <v>248</v>
      </c>
      <c r="H938" t="s">
        <v>674</v>
      </c>
      <c r="I938" t="s">
        <v>99</v>
      </c>
      <c r="J938" t="s">
        <v>100</v>
      </c>
      <c r="K938">
        <v>8</v>
      </c>
      <c r="L938" t="s">
        <v>101</v>
      </c>
      <c r="M938" t="s">
        <v>31</v>
      </c>
      <c r="N938" t="s">
        <v>32</v>
      </c>
      <c r="O938" t="s">
        <v>33</v>
      </c>
      <c r="P938" s="1">
        <v>39082</v>
      </c>
      <c r="Q938" t="s">
        <v>53</v>
      </c>
      <c r="R938" s="2">
        <v>4025</v>
      </c>
      <c r="S938">
        <v>5</v>
      </c>
      <c r="T938">
        <v>0</v>
      </c>
      <c r="U938" t="s">
        <v>28</v>
      </c>
    </row>
    <row r="939" spans="1:21" x14ac:dyDescent="0.25">
      <c r="A939">
        <v>1200</v>
      </c>
      <c r="B939" t="s">
        <v>2314</v>
      </c>
      <c r="C939" s="1">
        <v>39082</v>
      </c>
      <c r="D939" t="s">
        <v>1974</v>
      </c>
      <c r="E939" t="s">
        <v>246</v>
      </c>
      <c r="F939" t="s">
        <v>247</v>
      </c>
      <c r="G939" t="s">
        <v>248</v>
      </c>
      <c r="H939" t="s">
        <v>1975</v>
      </c>
      <c r="I939" t="s">
        <v>99</v>
      </c>
      <c r="J939" t="s">
        <v>100</v>
      </c>
      <c r="K939">
        <v>8</v>
      </c>
      <c r="L939" t="s">
        <v>101</v>
      </c>
      <c r="M939" t="s">
        <v>31</v>
      </c>
      <c r="N939" t="s">
        <v>32</v>
      </c>
      <c r="O939" t="s">
        <v>33</v>
      </c>
      <c r="P939" s="1">
        <v>39082</v>
      </c>
      <c r="Q939" t="s">
        <v>53</v>
      </c>
      <c r="R939" s="2">
        <v>2029.75</v>
      </c>
      <c r="S939">
        <v>5</v>
      </c>
      <c r="T939">
        <v>0</v>
      </c>
      <c r="U939" t="s">
        <v>28</v>
      </c>
    </row>
    <row r="940" spans="1:21" x14ac:dyDescent="0.25">
      <c r="A940">
        <v>1201</v>
      </c>
      <c r="B940" t="s">
        <v>2315</v>
      </c>
      <c r="C940" s="1">
        <v>39082</v>
      </c>
      <c r="D940" t="s">
        <v>1974</v>
      </c>
      <c r="E940" t="s">
        <v>246</v>
      </c>
      <c r="F940" t="s">
        <v>247</v>
      </c>
      <c r="G940" t="s">
        <v>248</v>
      </c>
      <c r="H940" t="s">
        <v>1977</v>
      </c>
      <c r="I940" t="s">
        <v>99</v>
      </c>
      <c r="J940" t="s">
        <v>100</v>
      </c>
      <c r="K940">
        <v>8</v>
      </c>
      <c r="L940" t="s">
        <v>101</v>
      </c>
      <c r="M940" t="s">
        <v>31</v>
      </c>
      <c r="N940" t="s">
        <v>32</v>
      </c>
      <c r="O940" t="s">
        <v>33</v>
      </c>
      <c r="P940" s="1">
        <v>39082</v>
      </c>
      <c r="Q940" t="s">
        <v>53</v>
      </c>
      <c r="R940" s="2">
        <v>2029.75</v>
      </c>
      <c r="S940">
        <v>5</v>
      </c>
      <c r="T940">
        <v>0</v>
      </c>
      <c r="U940" t="s">
        <v>28</v>
      </c>
    </row>
    <row r="941" spans="1:21" x14ac:dyDescent="0.25">
      <c r="A941">
        <v>1202</v>
      </c>
      <c r="B941" t="s">
        <v>2316</v>
      </c>
      <c r="C941" s="1">
        <v>39082</v>
      </c>
      <c r="D941" t="s">
        <v>1974</v>
      </c>
      <c r="E941" t="s">
        <v>246</v>
      </c>
      <c r="F941" t="s">
        <v>247</v>
      </c>
      <c r="G941" t="s">
        <v>248</v>
      </c>
      <c r="H941" t="s">
        <v>1979</v>
      </c>
      <c r="I941" t="s">
        <v>99</v>
      </c>
      <c r="J941" t="s">
        <v>100</v>
      </c>
      <c r="K941">
        <v>8</v>
      </c>
      <c r="L941" t="s">
        <v>101</v>
      </c>
      <c r="M941" t="s">
        <v>31</v>
      </c>
      <c r="N941" t="s">
        <v>32</v>
      </c>
      <c r="O941" t="s">
        <v>33</v>
      </c>
      <c r="P941" s="1">
        <v>39082</v>
      </c>
      <c r="Q941" t="s">
        <v>53</v>
      </c>
      <c r="R941" s="2">
        <v>2029.75</v>
      </c>
      <c r="S941">
        <v>5</v>
      </c>
      <c r="T941">
        <v>0</v>
      </c>
      <c r="U941" t="s">
        <v>28</v>
      </c>
    </row>
    <row r="942" spans="1:21" x14ac:dyDescent="0.25">
      <c r="A942">
        <v>1203</v>
      </c>
      <c r="B942" t="s">
        <v>2317</v>
      </c>
      <c r="C942" s="1">
        <v>39082</v>
      </c>
      <c r="D942" t="s">
        <v>1974</v>
      </c>
      <c r="E942" t="s">
        <v>246</v>
      </c>
      <c r="F942" t="s">
        <v>247</v>
      </c>
      <c r="G942" t="s">
        <v>248</v>
      </c>
      <c r="H942" t="s">
        <v>1981</v>
      </c>
      <c r="I942" t="s">
        <v>99</v>
      </c>
      <c r="J942" t="s">
        <v>100</v>
      </c>
      <c r="K942">
        <v>8</v>
      </c>
      <c r="L942" t="s">
        <v>101</v>
      </c>
      <c r="M942" t="s">
        <v>31</v>
      </c>
      <c r="N942" t="s">
        <v>32</v>
      </c>
      <c r="O942" t="s">
        <v>33</v>
      </c>
      <c r="P942" s="1">
        <v>39082</v>
      </c>
      <c r="Q942" t="s">
        <v>53</v>
      </c>
      <c r="R942" s="2">
        <v>2029.75</v>
      </c>
      <c r="S942">
        <v>5</v>
      </c>
      <c r="T942">
        <v>0</v>
      </c>
      <c r="U942" t="s">
        <v>28</v>
      </c>
    </row>
    <row r="943" spans="1:21" x14ac:dyDescent="0.25">
      <c r="A943">
        <v>1204</v>
      </c>
      <c r="B943" t="s">
        <v>2318</v>
      </c>
      <c r="C943" s="1">
        <v>39082</v>
      </c>
      <c r="D943" t="s">
        <v>1974</v>
      </c>
      <c r="E943" t="s">
        <v>246</v>
      </c>
      <c r="F943" t="s">
        <v>247</v>
      </c>
      <c r="G943" t="s">
        <v>248</v>
      </c>
      <c r="H943" t="s">
        <v>1983</v>
      </c>
      <c r="I943" t="s">
        <v>99</v>
      </c>
      <c r="J943" t="s">
        <v>100</v>
      </c>
      <c r="K943">
        <v>8</v>
      </c>
      <c r="L943" t="s">
        <v>101</v>
      </c>
      <c r="M943" t="s">
        <v>31</v>
      </c>
      <c r="N943" t="s">
        <v>32</v>
      </c>
      <c r="O943" t="s">
        <v>33</v>
      </c>
      <c r="P943" s="1">
        <v>39082</v>
      </c>
      <c r="Q943" t="s">
        <v>53</v>
      </c>
      <c r="R943" s="2">
        <v>2029.75</v>
      </c>
      <c r="S943">
        <v>5</v>
      </c>
      <c r="T943">
        <v>0</v>
      </c>
      <c r="U943" t="s">
        <v>28</v>
      </c>
    </row>
    <row r="944" spans="1:21" x14ac:dyDescent="0.25">
      <c r="A944">
        <v>1205</v>
      </c>
      <c r="B944" t="s">
        <v>2319</v>
      </c>
      <c r="C944" s="1">
        <v>39082</v>
      </c>
      <c r="D944" t="s">
        <v>1985</v>
      </c>
      <c r="E944" t="s">
        <v>246</v>
      </c>
      <c r="F944" t="s">
        <v>247</v>
      </c>
      <c r="G944" t="s">
        <v>248</v>
      </c>
      <c r="H944" t="s">
        <v>1986</v>
      </c>
      <c r="I944" t="s">
        <v>99</v>
      </c>
      <c r="J944" t="s">
        <v>100</v>
      </c>
      <c r="K944">
        <v>8</v>
      </c>
      <c r="L944" t="s">
        <v>101</v>
      </c>
      <c r="M944" t="s">
        <v>31</v>
      </c>
      <c r="N944" t="s">
        <v>32</v>
      </c>
      <c r="O944" t="s">
        <v>33</v>
      </c>
      <c r="P944" s="1">
        <v>39082</v>
      </c>
      <c r="Q944" t="s">
        <v>53</v>
      </c>
      <c r="R944" s="2">
        <v>2875</v>
      </c>
      <c r="S944">
        <v>5</v>
      </c>
      <c r="T944">
        <v>0</v>
      </c>
      <c r="U944" t="s">
        <v>28</v>
      </c>
    </row>
    <row r="945" spans="1:21" x14ac:dyDescent="0.25">
      <c r="A945">
        <v>1206</v>
      </c>
      <c r="B945" t="s">
        <v>2320</v>
      </c>
      <c r="C945" s="1">
        <v>39082</v>
      </c>
      <c r="D945" t="s">
        <v>1988</v>
      </c>
      <c r="E945" t="s">
        <v>246</v>
      </c>
      <c r="F945" t="s">
        <v>247</v>
      </c>
      <c r="G945" t="s">
        <v>248</v>
      </c>
      <c r="H945" t="s">
        <v>1989</v>
      </c>
      <c r="I945" t="s">
        <v>99</v>
      </c>
      <c r="J945" t="s">
        <v>100</v>
      </c>
      <c r="K945">
        <v>8</v>
      </c>
      <c r="L945" t="s">
        <v>101</v>
      </c>
      <c r="M945" t="s">
        <v>31</v>
      </c>
      <c r="N945" t="s">
        <v>32</v>
      </c>
      <c r="O945" t="s">
        <v>33</v>
      </c>
      <c r="P945" s="1">
        <v>39082</v>
      </c>
      <c r="Q945" t="s">
        <v>53</v>
      </c>
      <c r="R945" s="2">
        <v>3105</v>
      </c>
      <c r="S945">
        <v>5</v>
      </c>
      <c r="T945">
        <v>0</v>
      </c>
      <c r="U945" t="s">
        <v>28</v>
      </c>
    </row>
    <row r="946" spans="1:21" x14ac:dyDescent="0.25">
      <c r="A946">
        <v>1210</v>
      </c>
      <c r="B946" t="s">
        <v>2321</v>
      </c>
      <c r="C946" s="1">
        <v>39447</v>
      </c>
      <c r="D946" t="s">
        <v>1991</v>
      </c>
      <c r="E946" t="s">
        <v>246</v>
      </c>
      <c r="F946" t="s">
        <v>247</v>
      </c>
      <c r="G946" t="s">
        <v>248</v>
      </c>
      <c r="H946" t="s">
        <v>674</v>
      </c>
      <c r="I946" t="s">
        <v>99</v>
      </c>
      <c r="J946" t="s">
        <v>100</v>
      </c>
      <c r="K946">
        <v>8</v>
      </c>
      <c r="L946" t="s">
        <v>101</v>
      </c>
      <c r="M946" t="s">
        <v>31</v>
      </c>
      <c r="N946" t="s">
        <v>32</v>
      </c>
      <c r="O946" t="s">
        <v>33</v>
      </c>
      <c r="P946" s="1">
        <v>39447</v>
      </c>
      <c r="Q946" t="s">
        <v>53</v>
      </c>
      <c r="R946">
        <v>961.4</v>
      </c>
      <c r="S946">
        <v>5</v>
      </c>
      <c r="T946">
        <v>0</v>
      </c>
      <c r="U946" t="s">
        <v>28</v>
      </c>
    </row>
    <row r="947" spans="1:21" x14ac:dyDescent="0.25">
      <c r="A947">
        <v>1211</v>
      </c>
      <c r="B947" t="s">
        <v>2322</v>
      </c>
      <c r="C947" s="1">
        <v>39447</v>
      </c>
      <c r="D947" t="s">
        <v>1991</v>
      </c>
      <c r="E947" t="s">
        <v>246</v>
      </c>
      <c r="F947" t="s">
        <v>247</v>
      </c>
      <c r="G947" t="s">
        <v>248</v>
      </c>
      <c r="H947" t="s">
        <v>674</v>
      </c>
      <c r="I947" t="s">
        <v>99</v>
      </c>
      <c r="J947" t="s">
        <v>100</v>
      </c>
      <c r="K947">
        <v>8</v>
      </c>
      <c r="L947" t="s">
        <v>101</v>
      </c>
      <c r="M947" t="s">
        <v>31</v>
      </c>
      <c r="N947" t="s">
        <v>32</v>
      </c>
      <c r="O947" t="s">
        <v>33</v>
      </c>
      <c r="P947" s="1">
        <v>39447</v>
      </c>
      <c r="Q947" t="s">
        <v>53</v>
      </c>
      <c r="R947" s="2">
        <v>2573.6999999999998</v>
      </c>
      <c r="S947">
        <v>5</v>
      </c>
      <c r="T947">
        <v>0</v>
      </c>
      <c r="U947" t="s">
        <v>28</v>
      </c>
    </row>
    <row r="948" spans="1:21" x14ac:dyDescent="0.25">
      <c r="A948">
        <v>1212</v>
      </c>
      <c r="B948" t="s">
        <v>2323</v>
      </c>
      <c r="C948" s="1">
        <v>39447</v>
      </c>
      <c r="D948" t="s">
        <v>1994</v>
      </c>
      <c r="E948" t="s">
        <v>1995</v>
      </c>
      <c r="F948" t="s">
        <v>247</v>
      </c>
      <c r="G948" t="s">
        <v>248</v>
      </c>
      <c r="H948" t="s">
        <v>674</v>
      </c>
      <c r="I948" t="s">
        <v>99</v>
      </c>
      <c r="J948" t="s">
        <v>100</v>
      </c>
      <c r="K948">
        <v>8</v>
      </c>
      <c r="L948" t="s">
        <v>101</v>
      </c>
      <c r="M948" t="s">
        <v>31</v>
      </c>
      <c r="N948" t="s">
        <v>32</v>
      </c>
      <c r="O948" t="s">
        <v>33</v>
      </c>
      <c r="P948" s="1">
        <v>39447</v>
      </c>
      <c r="Q948" t="s">
        <v>53</v>
      </c>
      <c r="R948">
        <v>562.35</v>
      </c>
      <c r="S948">
        <v>5</v>
      </c>
      <c r="T948">
        <v>0</v>
      </c>
      <c r="U948" t="s">
        <v>28</v>
      </c>
    </row>
    <row r="949" spans="1:21" x14ac:dyDescent="0.25">
      <c r="A949">
        <v>1213</v>
      </c>
      <c r="B949" t="s">
        <v>2324</v>
      </c>
      <c r="C949" s="1">
        <v>39447</v>
      </c>
      <c r="D949" t="s">
        <v>1997</v>
      </c>
      <c r="E949" t="s">
        <v>1995</v>
      </c>
      <c r="F949" t="s">
        <v>247</v>
      </c>
      <c r="G949" t="s">
        <v>248</v>
      </c>
      <c r="H949" t="s">
        <v>674</v>
      </c>
      <c r="I949" t="s">
        <v>99</v>
      </c>
      <c r="J949" t="s">
        <v>100</v>
      </c>
      <c r="K949">
        <v>8</v>
      </c>
      <c r="L949" t="s">
        <v>101</v>
      </c>
      <c r="M949" t="s">
        <v>31</v>
      </c>
      <c r="N949" t="s">
        <v>32</v>
      </c>
      <c r="O949" t="s">
        <v>33</v>
      </c>
      <c r="P949" s="1">
        <v>39447</v>
      </c>
      <c r="Q949" t="s">
        <v>53</v>
      </c>
      <c r="R949" s="2">
        <v>3047.5</v>
      </c>
      <c r="S949">
        <v>5</v>
      </c>
      <c r="T949">
        <v>0</v>
      </c>
      <c r="U949" t="s">
        <v>28</v>
      </c>
    </row>
    <row r="950" spans="1:21" x14ac:dyDescent="0.25">
      <c r="A950">
        <v>1214</v>
      </c>
      <c r="B950" t="s">
        <v>2325</v>
      </c>
      <c r="C950" s="1">
        <v>39447</v>
      </c>
      <c r="D950" t="s">
        <v>1999</v>
      </c>
      <c r="E950" t="s">
        <v>246</v>
      </c>
      <c r="F950" t="s">
        <v>247</v>
      </c>
      <c r="G950" t="s">
        <v>248</v>
      </c>
      <c r="H950" t="s">
        <v>674</v>
      </c>
      <c r="I950" t="s">
        <v>99</v>
      </c>
      <c r="J950" t="s">
        <v>100</v>
      </c>
      <c r="K950">
        <v>8</v>
      </c>
      <c r="L950" t="s">
        <v>101</v>
      </c>
      <c r="M950" t="s">
        <v>31</v>
      </c>
      <c r="N950" t="s">
        <v>32</v>
      </c>
      <c r="O950" t="s">
        <v>33</v>
      </c>
      <c r="P950" s="1">
        <v>39447</v>
      </c>
      <c r="Q950" t="s">
        <v>53</v>
      </c>
      <c r="R950">
        <v>0</v>
      </c>
      <c r="S950">
        <v>5</v>
      </c>
      <c r="T950">
        <v>0</v>
      </c>
      <c r="U950" t="s">
        <v>28</v>
      </c>
    </row>
    <row r="951" spans="1:21" x14ac:dyDescent="0.25">
      <c r="A951">
        <v>1215</v>
      </c>
      <c r="B951" t="s">
        <v>2326</v>
      </c>
      <c r="C951" s="1">
        <v>39447</v>
      </c>
      <c r="D951" t="s">
        <v>2001</v>
      </c>
      <c r="E951" t="s">
        <v>1995</v>
      </c>
      <c r="F951" t="s">
        <v>247</v>
      </c>
      <c r="G951" t="s">
        <v>248</v>
      </c>
      <c r="H951" t="s">
        <v>2002</v>
      </c>
      <c r="I951" t="s">
        <v>99</v>
      </c>
      <c r="J951" t="s">
        <v>100</v>
      </c>
      <c r="K951">
        <v>8</v>
      </c>
      <c r="L951" t="s">
        <v>101</v>
      </c>
      <c r="M951" t="s">
        <v>31</v>
      </c>
      <c r="N951" t="s">
        <v>32</v>
      </c>
      <c r="O951" t="s">
        <v>33</v>
      </c>
      <c r="P951" s="1">
        <v>39447</v>
      </c>
      <c r="Q951" t="s">
        <v>53</v>
      </c>
      <c r="R951" s="2">
        <v>1068.3499999999999</v>
      </c>
      <c r="S951">
        <v>5</v>
      </c>
      <c r="T951">
        <v>0</v>
      </c>
      <c r="U951" t="s">
        <v>28</v>
      </c>
    </row>
    <row r="952" spans="1:21" x14ac:dyDescent="0.25">
      <c r="A952">
        <v>1216</v>
      </c>
      <c r="B952" t="s">
        <v>2327</v>
      </c>
      <c r="C952" s="1">
        <v>39447</v>
      </c>
      <c r="D952" t="s">
        <v>2004</v>
      </c>
      <c r="E952" t="s">
        <v>2005</v>
      </c>
      <c r="F952" t="s">
        <v>247</v>
      </c>
      <c r="G952" t="s">
        <v>248</v>
      </c>
      <c r="H952" t="s">
        <v>2006</v>
      </c>
      <c r="I952" t="s">
        <v>99</v>
      </c>
      <c r="J952" t="s">
        <v>100</v>
      </c>
      <c r="K952">
        <v>8</v>
      </c>
      <c r="L952" t="s">
        <v>101</v>
      </c>
      <c r="M952" t="s">
        <v>31</v>
      </c>
      <c r="N952" t="s">
        <v>32</v>
      </c>
      <c r="O952" t="s">
        <v>33</v>
      </c>
      <c r="P952" s="1">
        <v>39447</v>
      </c>
      <c r="Q952" t="s">
        <v>53</v>
      </c>
      <c r="R952" s="2">
        <v>22985.05</v>
      </c>
      <c r="S952">
        <v>5</v>
      </c>
      <c r="T952">
        <v>0</v>
      </c>
      <c r="U952" t="s">
        <v>28</v>
      </c>
    </row>
    <row r="953" spans="1:21" x14ac:dyDescent="0.25">
      <c r="A953">
        <v>1217</v>
      </c>
      <c r="B953" t="s">
        <v>2328</v>
      </c>
      <c r="C953" s="1">
        <v>39447</v>
      </c>
      <c r="D953" t="s">
        <v>2008</v>
      </c>
      <c r="E953" t="s">
        <v>1995</v>
      </c>
      <c r="F953" t="s">
        <v>247</v>
      </c>
      <c r="G953" t="s">
        <v>248</v>
      </c>
      <c r="H953" t="s">
        <v>2009</v>
      </c>
      <c r="I953" t="s">
        <v>99</v>
      </c>
      <c r="J953" t="s">
        <v>100</v>
      </c>
      <c r="K953">
        <v>8</v>
      </c>
      <c r="L953" t="s">
        <v>101</v>
      </c>
      <c r="M953" t="s">
        <v>31</v>
      </c>
      <c r="N953" t="s">
        <v>32</v>
      </c>
      <c r="O953" t="s">
        <v>33</v>
      </c>
      <c r="P953" s="1">
        <v>39447</v>
      </c>
      <c r="Q953" t="s">
        <v>53</v>
      </c>
      <c r="R953" s="2">
        <v>5715.5</v>
      </c>
      <c r="S953">
        <v>5</v>
      </c>
      <c r="T953">
        <v>0</v>
      </c>
      <c r="U953" t="s">
        <v>28</v>
      </c>
    </row>
    <row r="954" spans="1:21" x14ac:dyDescent="0.25">
      <c r="A954">
        <v>1218</v>
      </c>
      <c r="B954" t="s">
        <v>2329</v>
      </c>
      <c r="C954" s="1">
        <v>39447</v>
      </c>
      <c r="D954" t="s">
        <v>2011</v>
      </c>
      <c r="E954" t="s">
        <v>1995</v>
      </c>
      <c r="F954" t="s">
        <v>247</v>
      </c>
      <c r="G954" t="s">
        <v>248</v>
      </c>
      <c r="H954" t="s">
        <v>2012</v>
      </c>
      <c r="I954" t="s">
        <v>99</v>
      </c>
      <c r="J954" t="s">
        <v>100</v>
      </c>
      <c r="K954">
        <v>8</v>
      </c>
      <c r="L954" t="s">
        <v>101</v>
      </c>
      <c r="M954" t="s">
        <v>31</v>
      </c>
      <c r="N954" t="s">
        <v>32</v>
      </c>
      <c r="O954" t="s">
        <v>33</v>
      </c>
      <c r="P954" s="1">
        <v>39447</v>
      </c>
      <c r="Q954" t="s">
        <v>53</v>
      </c>
      <c r="R954" s="2">
        <v>20341.2</v>
      </c>
      <c r="S954">
        <v>5</v>
      </c>
      <c r="T954">
        <v>0</v>
      </c>
      <c r="U954" t="s">
        <v>28</v>
      </c>
    </row>
    <row r="955" spans="1:21" x14ac:dyDescent="0.25">
      <c r="A955">
        <v>1219</v>
      </c>
      <c r="B955" t="s">
        <v>2330</v>
      </c>
      <c r="C955" s="1">
        <v>39447</v>
      </c>
      <c r="D955" t="s">
        <v>2014</v>
      </c>
      <c r="E955" t="s">
        <v>2015</v>
      </c>
      <c r="F955" t="s">
        <v>247</v>
      </c>
      <c r="G955" t="s">
        <v>248</v>
      </c>
      <c r="H955" t="s">
        <v>2016</v>
      </c>
      <c r="I955" t="s">
        <v>99</v>
      </c>
      <c r="J955" t="s">
        <v>100</v>
      </c>
      <c r="K955">
        <v>8</v>
      </c>
      <c r="L955" t="s">
        <v>101</v>
      </c>
      <c r="M955" t="s">
        <v>31</v>
      </c>
      <c r="N955" t="s">
        <v>32</v>
      </c>
      <c r="O955" t="s">
        <v>33</v>
      </c>
      <c r="P955" s="1">
        <v>39447</v>
      </c>
      <c r="Q955" t="s">
        <v>53</v>
      </c>
      <c r="R955" s="2">
        <v>8108.65</v>
      </c>
      <c r="S955">
        <v>5</v>
      </c>
      <c r="T955">
        <v>0</v>
      </c>
      <c r="U955" t="s">
        <v>28</v>
      </c>
    </row>
    <row r="956" spans="1:21" x14ac:dyDescent="0.25">
      <c r="A956">
        <v>1220</v>
      </c>
      <c r="B956" t="s">
        <v>2331</v>
      </c>
      <c r="C956" s="1">
        <v>39447</v>
      </c>
      <c r="D956" t="s">
        <v>2018</v>
      </c>
      <c r="E956" t="s">
        <v>1995</v>
      </c>
      <c r="F956" t="s">
        <v>247</v>
      </c>
      <c r="G956" t="s">
        <v>248</v>
      </c>
      <c r="H956" t="s">
        <v>2019</v>
      </c>
      <c r="I956" t="s">
        <v>99</v>
      </c>
      <c r="J956" t="s">
        <v>100</v>
      </c>
      <c r="K956">
        <v>8</v>
      </c>
      <c r="L956" t="s">
        <v>101</v>
      </c>
      <c r="M956" t="s">
        <v>31</v>
      </c>
      <c r="N956" t="s">
        <v>32</v>
      </c>
      <c r="O956" t="s">
        <v>33</v>
      </c>
      <c r="P956" s="1">
        <v>39447</v>
      </c>
      <c r="Q956" t="s">
        <v>53</v>
      </c>
      <c r="R956" s="2">
        <v>9076.9500000000007</v>
      </c>
      <c r="S956">
        <v>5</v>
      </c>
      <c r="T956">
        <v>0</v>
      </c>
      <c r="U956" t="s">
        <v>28</v>
      </c>
    </row>
    <row r="957" spans="1:21" x14ac:dyDescent="0.25">
      <c r="A957">
        <v>1221</v>
      </c>
      <c r="B957" t="s">
        <v>2332</v>
      </c>
      <c r="C957" s="1">
        <v>39447</v>
      </c>
      <c r="D957" t="s">
        <v>2021</v>
      </c>
      <c r="E957" t="s">
        <v>1995</v>
      </c>
      <c r="F957" t="s">
        <v>247</v>
      </c>
      <c r="G957" t="s">
        <v>248</v>
      </c>
      <c r="H957" t="s">
        <v>674</v>
      </c>
      <c r="I957" t="s">
        <v>99</v>
      </c>
      <c r="J957" t="s">
        <v>100</v>
      </c>
      <c r="K957">
        <v>8</v>
      </c>
      <c r="L957" t="s">
        <v>101</v>
      </c>
      <c r="M957" t="s">
        <v>31</v>
      </c>
      <c r="N957" t="s">
        <v>32</v>
      </c>
      <c r="O957" t="s">
        <v>33</v>
      </c>
      <c r="P957" s="1">
        <v>39447</v>
      </c>
      <c r="Q957" t="s">
        <v>53</v>
      </c>
      <c r="R957" s="2">
        <v>4212.45</v>
      </c>
      <c r="S957">
        <v>5</v>
      </c>
      <c r="T957">
        <v>0</v>
      </c>
      <c r="U957" t="s">
        <v>28</v>
      </c>
    </row>
    <row r="958" spans="1:21" x14ac:dyDescent="0.25">
      <c r="A958">
        <v>1222</v>
      </c>
      <c r="B958" t="s">
        <v>2333</v>
      </c>
      <c r="C958" s="1">
        <v>39447</v>
      </c>
      <c r="D958" t="s">
        <v>2023</v>
      </c>
      <c r="E958" t="s">
        <v>1995</v>
      </c>
      <c r="F958" t="s">
        <v>247</v>
      </c>
      <c r="G958" t="s">
        <v>248</v>
      </c>
      <c r="H958" t="s">
        <v>674</v>
      </c>
      <c r="I958" t="s">
        <v>99</v>
      </c>
      <c r="J958" t="s">
        <v>100</v>
      </c>
      <c r="K958">
        <v>8</v>
      </c>
      <c r="L958" t="s">
        <v>101</v>
      </c>
      <c r="M958" t="s">
        <v>31</v>
      </c>
      <c r="N958" t="s">
        <v>32</v>
      </c>
      <c r="O958" t="s">
        <v>33</v>
      </c>
      <c r="P958" s="1">
        <v>39447</v>
      </c>
      <c r="Q958" t="s">
        <v>53</v>
      </c>
      <c r="R958">
        <v>0</v>
      </c>
      <c r="S958">
        <v>5</v>
      </c>
      <c r="T958">
        <v>0</v>
      </c>
      <c r="U958" t="s">
        <v>28</v>
      </c>
    </row>
    <row r="959" spans="1:21" x14ac:dyDescent="0.25">
      <c r="A959">
        <v>1223</v>
      </c>
      <c r="B959" t="s">
        <v>2334</v>
      </c>
      <c r="C959" s="1">
        <v>39447</v>
      </c>
      <c r="D959" t="s">
        <v>2025</v>
      </c>
      <c r="E959" t="s">
        <v>2026</v>
      </c>
      <c r="F959" t="s">
        <v>247</v>
      </c>
      <c r="G959" t="s">
        <v>248</v>
      </c>
      <c r="H959" t="s">
        <v>2027</v>
      </c>
      <c r="I959" t="s">
        <v>99</v>
      </c>
      <c r="J959" t="s">
        <v>100</v>
      </c>
      <c r="K959">
        <v>8</v>
      </c>
      <c r="L959" t="s">
        <v>101</v>
      </c>
      <c r="M959" t="s">
        <v>31</v>
      </c>
      <c r="N959" t="s">
        <v>32</v>
      </c>
      <c r="O959" t="s">
        <v>33</v>
      </c>
      <c r="P959" s="1">
        <v>39447</v>
      </c>
      <c r="Q959" t="s">
        <v>53</v>
      </c>
      <c r="R959" s="2">
        <v>13601.05</v>
      </c>
      <c r="S959">
        <v>5</v>
      </c>
      <c r="T959">
        <v>0</v>
      </c>
      <c r="U959" t="s">
        <v>28</v>
      </c>
    </row>
    <row r="960" spans="1:21" x14ac:dyDescent="0.25">
      <c r="A960">
        <v>1224</v>
      </c>
      <c r="B960" t="s">
        <v>2335</v>
      </c>
      <c r="C960" s="1">
        <v>39447</v>
      </c>
      <c r="D960" t="s">
        <v>2029</v>
      </c>
      <c r="E960" t="s">
        <v>2026</v>
      </c>
      <c r="F960" t="s">
        <v>247</v>
      </c>
      <c r="G960" t="s">
        <v>248</v>
      </c>
      <c r="H960" t="s">
        <v>2030</v>
      </c>
      <c r="I960" t="s">
        <v>99</v>
      </c>
      <c r="J960" t="s">
        <v>100</v>
      </c>
      <c r="K960">
        <v>8</v>
      </c>
      <c r="L960" t="s">
        <v>101</v>
      </c>
      <c r="M960" t="s">
        <v>31</v>
      </c>
      <c r="N960" t="s">
        <v>32</v>
      </c>
      <c r="O960" t="s">
        <v>33</v>
      </c>
      <c r="P960" s="1">
        <v>39447</v>
      </c>
      <c r="Q960" t="s">
        <v>53</v>
      </c>
      <c r="R960" s="2">
        <v>13087</v>
      </c>
      <c r="S960">
        <v>5</v>
      </c>
      <c r="T960">
        <v>0</v>
      </c>
      <c r="U960" t="s">
        <v>28</v>
      </c>
    </row>
    <row r="961" spans="1:21" x14ac:dyDescent="0.25">
      <c r="A961">
        <v>1225</v>
      </c>
      <c r="B961" t="s">
        <v>2336</v>
      </c>
      <c r="C961" s="1">
        <v>39447</v>
      </c>
      <c r="D961" t="s">
        <v>2032</v>
      </c>
      <c r="E961" t="s">
        <v>246</v>
      </c>
      <c r="F961" t="s">
        <v>247</v>
      </c>
      <c r="G961" t="s">
        <v>248</v>
      </c>
      <c r="H961" t="s">
        <v>2033</v>
      </c>
      <c r="I961" t="s">
        <v>99</v>
      </c>
      <c r="J961" t="s">
        <v>100</v>
      </c>
      <c r="K961">
        <v>8</v>
      </c>
      <c r="L961" t="s">
        <v>101</v>
      </c>
      <c r="M961" t="s">
        <v>31</v>
      </c>
      <c r="N961" t="s">
        <v>32</v>
      </c>
      <c r="O961" t="s">
        <v>33</v>
      </c>
      <c r="P961" s="1">
        <v>39447</v>
      </c>
      <c r="Q961" t="s">
        <v>53</v>
      </c>
      <c r="R961" s="2">
        <v>10580</v>
      </c>
      <c r="S961">
        <v>5</v>
      </c>
      <c r="T961">
        <v>0</v>
      </c>
      <c r="U961" t="s">
        <v>28</v>
      </c>
    </row>
    <row r="962" spans="1:21" x14ac:dyDescent="0.25">
      <c r="A962">
        <v>1226</v>
      </c>
      <c r="B962" t="s">
        <v>2337</v>
      </c>
      <c r="C962" s="1">
        <v>39447</v>
      </c>
      <c r="D962" t="s">
        <v>2035</v>
      </c>
      <c r="E962" t="s">
        <v>246</v>
      </c>
      <c r="F962" t="s">
        <v>247</v>
      </c>
      <c r="G962" t="s">
        <v>248</v>
      </c>
      <c r="H962" t="s">
        <v>2036</v>
      </c>
      <c r="I962" t="s">
        <v>99</v>
      </c>
      <c r="J962" t="s">
        <v>100</v>
      </c>
      <c r="K962">
        <v>8</v>
      </c>
      <c r="L962" t="s">
        <v>101</v>
      </c>
      <c r="M962" t="s">
        <v>31</v>
      </c>
      <c r="N962" t="s">
        <v>32</v>
      </c>
      <c r="O962" t="s">
        <v>33</v>
      </c>
      <c r="P962" s="1">
        <v>39447</v>
      </c>
      <c r="Q962" t="s">
        <v>53</v>
      </c>
      <c r="R962" s="2">
        <v>10830.7</v>
      </c>
      <c r="S962">
        <v>5</v>
      </c>
      <c r="T962">
        <v>0</v>
      </c>
      <c r="U962" t="s">
        <v>28</v>
      </c>
    </row>
    <row r="963" spans="1:21" x14ac:dyDescent="0.25">
      <c r="A963">
        <v>1227</v>
      </c>
      <c r="B963" t="s">
        <v>2338</v>
      </c>
      <c r="C963" s="1">
        <v>39447</v>
      </c>
      <c r="D963" t="s">
        <v>2038</v>
      </c>
      <c r="E963" t="s">
        <v>2039</v>
      </c>
      <c r="F963" t="s">
        <v>247</v>
      </c>
      <c r="G963" t="s">
        <v>248</v>
      </c>
      <c r="H963" t="s">
        <v>2040</v>
      </c>
      <c r="I963" t="s">
        <v>99</v>
      </c>
      <c r="J963" t="s">
        <v>100</v>
      </c>
      <c r="K963">
        <v>8</v>
      </c>
      <c r="L963" t="s">
        <v>101</v>
      </c>
      <c r="M963" t="s">
        <v>31</v>
      </c>
      <c r="N963" t="s">
        <v>32</v>
      </c>
      <c r="O963" t="s">
        <v>33</v>
      </c>
      <c r="P963" s="1">
        <v>39447</v>
      </c>
      <c r="Q963" t="s">
        <v>53</v>
      </c>
      <c r="R963" s="2">
        <v>9576.0499999999993</v>
      </c>
      <c r="S963">
        <v>5</v>
      </c>
      <c r="T963">
        <v>0</v>
      </c>
      <c r="U963" t="s">
        <v>28</v>
      </c>
    </row>
    <row r="964" spans="1:21" x14ac:dyDescent="0.25">
      <c r="A964">
        <v>1228</v>
      </c>
      <c r="B964" t="s">
        <v>2339</v>
      </c>
      <c r="C964" s="1">
        <v>39447</v>
      </c>
      <c r="D964" t="s">
        <v>2042</v>
      </c>
      <c r="E964" t="s">
        <v>246</v>
      </c>
      <c r="F964" t="s">
        <v>247</v>
      </c>
      <c r="G964" t="s">
        <v>248</v>
      </c>
      <c r="H964" t="s">
        <v>2043</v>
      </c>
      <c r="I964" t="s">
        <v>99</v>
      </c>
      <c r="J964" t="s">
        <v>100</v>
      </c>
      <c r="K964">
        <v>8</v>
      </c>
      <c r="L964" t="s">
        <v>101</v>
      </c>
      <c r="M964" t="s">
        <v>31</v>
      </c>
      <c r="N964" t="s">
        <v>32</v>
      </c>
      <c r="O964" t="s">
        <v>33</v>
      </c>
      <c r="P964" s="1">
        <v>39447</v>
      </c>
      <c r="Q964" t="s">
        <v>53</v>
      </c>
      <c r="R964" s="2">
        <v>14340.5</v>
      </c>
      <c r="S964">
        <v>5</v>
      </c>
      <c r="T964">
        <v>0</v>
      </c>
      <c r="U964" t="s">
        <v>28</v>
      </c>
    </row>
    <row r="965" spans="1:21" x14ac:dyDescent="0.25">
      <c r="A965">
        <v>1229</v>
      </c>
      <c r="B965" t="s">
        <v>2340</v>
      </c>
      <c r="C965" s="1">
        <v>39447</v>
      </c>
      <c r="D965" t="s">
        <v>2045</v>
      </c>
      <c r="E965" t="s">
        <v>2046</v>
      </c>
      <c r="F965" t="s">
        <v>247</v>
      </c>
      <c r="G965" t="s">
        <v>248</v>
      </c>
      <c r="H965" t="s">
        <v>2047</v>
      </c>
      <c r="I965" t="s">
        <v>99</v>
      </c>
      <c r="J965" t="s">
        <v>100</v>
      </c>
      <c r="K965">
        <v>8</v>
      </c>
      <c r="L965" t="s">
        <v>101</v>
      </c>
      <c r="M965" t="s">
        <v>31</v>
      </c>
      <c r="N965" t="s">
        <v>32</v>
      </c>
      <c r="O965" t="s">
        <v>33</v>
      </c>
      <c r="P965" s="1">
        <v>39447</v>
      </c>
      <c r="Q965" t="s">
        <v>53</v>
      </c>
      <c r="R965" s="2">
        <v>4785.1499999999996</v>
      </c>
      <c r="S965">
        <v>5</v>
      </c>
      <c r="T965">
        <v>0</v>
      </c>
      <c r="U965" t="s">
        <v>28</v>
      </c>
    </row>
    <row r="966" spans="1:21" x14ac:dyDescent="0.25">
      <c r="A966">
        <v>1230</v>
      </c>
      <c r="B966" t="s">
        <v>2341</v>
      </c>
      <c r="C966" s="1">
        <v>39447</v>
      </c>
      <c r="D966" t="s">
        <v>2049</v>
      </c>
      <c r="E966" t="s">
        <v>2046</v>
      </c>
      <c r="F966" t="s">
        <v>247</v>
      </c>
      <c r="G966" t="s">
        <v>248</v>
      </c>
      <c r="H966" t="s">
        <v>2050</v>
      </c>
      <c r="I966" t="s">
        <v>99</v>
      </c>
      <c r="J966" t="s">
        <v>100</v>
      </c>
      <c r="K966">
        <v>8</v>
      </c>
      <c r="L966" t="s">
        <v>101</v>
      </c>
      <c r="M966" t="s">
        <v>31</v>
      </c>
      <c r="N966" t="s">
        <v>32</v>
      </c>
      <c r="O966" t="s">
        <v>33</v>
      </c>
      <c r="P966" s="1">
        <v>39447</v>
      </c>
      <c r="Q966" t="s">
        <v>53</v>
      </c>
      <c r="R966" s="2">
        <v>2635.8</v>
      </c>
      <c r="S966">
        <v>5</v>
      </c>
      <c r="T966">
        <v>0</v>
      </c>
      <c r="U966" t="s">
        <v>28</v>
      </c>
    </row>
    <row r="967" spans="1:21" x14ac:dyDescent="0.25">
      <c r="A967">
        <v>1231</v>
      </c>
      <c r="B967" t="s">
        <v>2342</v>
      </c>
      <c r="C967" s="1">
        <v>39447</v>
      </c>
      <c r="D967" t="s">
        <v>2045</v>
      </c>
      <c r="E967" t="s">
        <v>2046</v>
      </c>
      <c r="F967" t="s">
        <v>247</v>
      </c>
      <c r="G967" t="s">
        <v>248</v>
      </c>
      <c r="H967" t="s">
        <v>2052</v>
      </c>
      <c r="I967" t="s">
        <v>99</v>
      </c>
      <c r="J967" t="s">
        <v>100</v>
      </c>
      <c r="K967">
        <v>8</v>
      </c>
      <c r="L967" t="s">
        <v>101</v>
      </c>
      <c r="M967" t="s">
        <v>31</v>
      </c>
      <c r="N967" t="s">
        <v>32</v>
      </c>
      <c r="O967" t="s">
        <v>33</v>
      </c>
      <c r="P967" s="1">
        <v>39447</v>
      </c>
      <c r="Q967" t="s">
        <v>53</v>
      </c>
      <c r="R967" s="2">
        <v>2635.8</v>
      </c>
      <c r="S967">
        <v>5</v>
      </c>
      <c r="T967">
        <v>0</v>
      </c>
      <c r="U967" t="s">
        <v>28</v>
      </c>
    </row>
    <row r="968" spans="1:21" x14ac:dyDescent="0.25">
      <c r="A968">
        <v>1232</v>
      </c>
      <c r="B968" t="s">
        <v>2343</v>
      </c>
      <c r="C968" s="1">
        <v>39447</v>
      </c>
      <c r="D968" t="s">
        <v>2045</v>
      </c>
      <c r="E968" t="s">
        <v>2046</v>
      </c>
      <c r="F968" t="s">
        <v>247</v>
      </c>
      <c r="G968" t="s">
        <v>248</v>
      </c>
      <c r="H968" t="s">
        <v>2054</v>
      </c>
      <c r="I968" t="s">
        <v>99</v>
      </c>
      <c r="J968" t="s">
        <v>100</v>
      </c>
      <c r="K968">
        <v>8</v>
      </c>
      <c r="L968" t="s">
        <v>101</v>
      </c>
      <c r="M968" t="s">
        <v>31</v>
      </c>
      <c r="N968" t="s">
        <v>32</v>
      </c>
      <c r="O968" t="s">
        <v>33</v>
      </c>
      <c r="P968" s="1">
        <v>39447</v>
      </c>
      <c r="Q968" t="s">
        <v>53</v>
      </c>
      <c r="R968">
        <v>281.75</v>
      </c>
      <c r="S968">
        <v>5</v>
      </c>
      <c r="T968">
        <v>0</v>
      </c>
      <c r="U968" t="s">
        <v>28</v>
      </c>
    </row>
    <row r="969" spans="1:21" x14ac:dyDescent="0.25">
      <c r="A969">
        <v>1233</v>
      </c>
      <c r="B969" t="s">
        <v>2344</v>
      </c>
      <c r="C969" s="1">
        <v>39447</v>
      </c>
      <c r="D969" t="s">
        <v>2056</v>
      </c>
      <c r="E969" t="s">
        <v>2046</v>
      </c>
      <c r="F969" t="s">
        <v>247</v>
      </c>
      <c r="G969" t="s">
        <v>248</v>
      </c>
      <c r="H969" t="s">
        <v>2057</v>
      </c>
      <c r="I969" t="s">
        <v>99</v>
      </c>
      <c r="J969" t="s">
        <v>100</v>
      </c>
      <c r="K969">
        <v>8</v>
      </c>
      <c r="L969" t="s">
        <v>101</v>
      </c>
      <c r="M969" t="s">
        <v>31</v>
      </c>
      <c r="N969" t="s">
        <v>32</v>
      </c>
      <c r="O969" t="s">
        <v>33</v>
      </c>
      <c r="P969" s="1">
        <v>39447</v>
      </c>
      <c r="Q969" t="s">
        <v>53</v>
      </c>
      <c r="R969" s="2">
        <v>1649.1</v>
      </c>
      <c r="S969">
        <v>5</v>
      </c>
      <c r="T969">
        <v>0</v>
      </c>
      <c r="U969" t="s">
        <v>28</v>
      </c>
    </row>
    <row r="970" spans="1:21" x14ac:dyDescent="0.25">
      <c r="A970">
        <v>1234</v>
      </c>
      <c r="B970" t="s">
        <v>2345</v>
      </c>
      <c r="C970" s="1">
        <v>39447</v>
      </c>
      <c r="D970" t="s">
        <v>2059</v>
      </c>
      <c r="E970" t="s">
        <v>246</v>
      </c>
      <c r="F970" t="s">
        <v>247</v>
      </c>
      <c r="G970" t="s">
        <v>248</v>
      </c>
      <c r="H970" t="s">
        <v>2060</v>
      </c>
      <c r="I970" t="s">
        <v>99</v>
      </c>
      <c r="J970" t="s">
        <v>100</v>
      </c>
      <c r="K970">
        <v>8</v>
      </c>
      <c r="L970" t="s">
        <v>101</v>
      </c>
      <c r="M970" t="s">
        <v>31</v>
      </c>
      <c r="N970" t="s">
        <v>32</v>
      </c>
      <c r="O970" t="s">
        <v>33</v>
      </c>
      <c r="P970" s="1">
        <v>39447</v>
      </c>
      <c r="Q970" t="s">
        <v>53</v>
      </c>
      <c r="R970">
        <v>745.2</v>
      </c>
      <c r="S970">
        <v>5</v>
      </c>
      <c r="T970">
        <v>0</v>
      </c>
      <c r="U970" t="s">
        <v>28</v>
      </c>
    </row>
    <row r="971" spans="1:21" x14ac:dyDescent="0.25">
      <c r="A971">
        <v>1235</v>
      </c>
      <c r="B971" t="s">
        <v>2346</v>
      </c>
      <c r="C971" s="1">
        <v>39447</v>
      </c>
      <c r="D971" t="s">
        <v>2062</v>
      </c>
      <c r="E971" t="s">
        <v>246</v>
      </c>
      <c r="F971" t="s">
        <v>247</v>
      </c>
      <c r="G971" t="s">
        <v>248</v>
      </c>
      <c r="H971" t="s">
        <v>2063</v>
      </c>
      <c r="I971" t="s">
        <v>99</v>
      </c>
      <c r="J971" t="s">
        <v>100</v>
      </c>
      <c r="K971">
        <v>8</v>
      </c>
      <c r="L971" t="s">
        <v>101</v>
      </c>
      <c r="M971" t="s">
        <v>31</v>
      </c>
      <c r="N971" t="s">
        <v>32</v>
      </c>
      <c r="O971" t="s">
        <v>33</v>
      </c>
      <c r="P971" s="1">
        <v>39447</v>
      </c>
      <c r="Q971" t="s">
        <v>53</v>
      </c>
      <c r="R971">
        <v>103.5</v>
      </c>
      <c r="S971">
        <v>5</v>
      </c>
      <c r="T971">
        <v>0</v>
      </c>
      <c r="U971" t="s">
        <v>28</v>
      </c>
    </row>
    <row r="972" spans="1:21" x14ac:dyDescent="0.25">
      <c r="A972">
        <v>1236</v>
      </c>
      <c r="B972" t="s">
        <v>2347</v>
      </c>
      <c r="C972" s="1">
        <v>39813</v>
      </c>
      <c r="D972" t="s">
        <v>2065</v>
      </c>
      <c r="E972" t="s">
        <v>246</v>
      </c>
      <c r="F972" t="s">
        <v>247</v>
      </c>
      <c r="G972" t="s">
        <v>248</v>
      </c>
      <c r="H972" t="s">
        <v>2066</v>
      </c>
      <c r="I972" t="s">
        <v>99</v>
      </c>
      <c r="J972" t="s">
        <v>100</v>
      </c>
      <c r="K972">
        <v>8</v>
      </c>
      <c r="L972" t="s">
        <v>101</v>
      </c>
      <c r="M972" t="s">
        <v>31</v>
      </c>
      <c r="N972" t="s">
        <v>32</v>
      </c>
      <c r="O972" t="s">
        <v>33</v>
      </c>
      <c r="P972" s="1">
        <v>39813</v>
      </c>
      <c r="Q972" t="s">
        <v>53</v>
      </c>
      <c r="R972">
        <v>360</v>
      </c>
      <c r="S972">
        <v>5</v>
      </c>
      <c r="T972">
        <v>0</v>
      </c>
      <c r="U972" t="s">
        <v>28</v>
      </c>
    </row>
    <row r="973" spans="1:21" x14ac:dyDescent="0.25">
      <c r="A973">
        <v>1237</v>
      </c>
      <c r="B973" t="s">
        <v>2348</v>
      </c>
      <c r="C973" s="1">
        <v>39813</v>
      </c>
      <c r="D973" t="s">
        <v>2068</v>
      </c>
      <c r="E973" t="s">
        <v>2005</v>
      </c>
      <c r="F973" t="s">
        <v>247</v>
      </c>
      <c r="G973" t="s">
        <v>248</v>
      </c>
      <c r="H973" t="s">
        <v>2069</v>
      </c>
      <c r="I973" t="s">
        <v>99</v>
      </c>
      <c r="J973" t="s">
        <v>100</v>
      </c>
      <c r="K973">
        <v>8</v>
      </c>
      <c r="L973" t="s">
        <v>101</v>
      </c>
      <c r="M973" t="s">
        <v>31</v>
      </c>
      <c r="N973" t="s">
        <v>32</v>
      </c>
      <c r="O973" t="s">
        <v>33</v>
      </c>
      <c r="P973" s="1">
        <v>39813</v>
      </c>
      <c r="Q973" t="s">
        <v>53</v>
      </c>
      <c r="R973" s="2">
        <v>7653.25</v>
      </c>
      <c r="S973">
        <v>5</v>
      </c>
      <c r="T973">
        <v>0</v>
      </c>
      <c r="U973" t="s">
        <v>28</v>
      </c>
    </row>
    <row r="974" spans="1:21" x14ac:dyDescent="0.25">
      <c r="A974">
        <v>1238</v>
      </c>
      <c r="B974" t="s">
        <v>2349</v>
      </c>
      <c r="C974" s="1">
        <v>39813</v>
      </c>
      <c r="D974" t="s">
        <v>2071</v>
      </c>
      <c r="E974" t="s">
        <v>246</v>
      </c>
      <c r="F974" t="s">
        <v>247</v>
      </c>
      <c r="G974" t="s">
        <v>248</v>
      </c>
      <c r="H974" t="s">
        <v>674</v>
      </c>
      <c r="I974" t="s">
        <v>99</v>
      </c>
      <c r="J974" t="s">
        <v>100</v>
      </c>
      <c r="K974">
        <v>8</v>
      </c>
      <c r="L974" t="s">
        <v>101</v>
      </c>
      <c r="M974" t="s">
        <v>31</v>
      </c>
      <c r="N974" t="s">
        <v>32</v>
      </c>
      <c r="O974" t="s">
        <v>33</v>
      </c>
      <c r="P974" s="1">
        <v>39813</v>
      </c>
      <c r="Q974" t="s">
        <v>53</v>
      </c>
      <c r="R974" s="2">
        <v>24671.3</v>
      </c>
      <c r="S974">
        <v>5</v>
      </c>
      <c r="T974">
        <v>0</v>
      </c>
      <c r="U974" t="s">
        <v>28</v>
      </c>
    </row>
    <row r="975" spans="1:21" x14ac:dyDescent="0.25">
      <c r="A975">
        <v>1239</v>
      </c>
      <c r="B975" t="s">
        <v>2350</v>
      </c>
      <c r="C975" s="1">
        <v>39813</v>
      </c>
      <c r="D975" t="s">
        <v>2073</v>
      </c>
      <c r="E975" t="s">
        <v>246</v>
      </c>
      <c r="F975" t="s">
        <v>247</v>
      </c>
      <c r="G975" t="s">
        <v>248</v>
      </c>
      <c r="H975" t="s">
        <v>674</v>
      </c>
      <c r="I975" t="s">
        <v>99</v>
      </c>
      <c r="J975" t="s">
        <v>100</v>
      </c>
      <c r="K975">
        <v>8</v>
      </c>
      <c r="L975" t="s">
        <v>101</v>
      </c>
      <c r="M975" t="s">
        <v>31</v>
      </c>
      <c r="N975" t="s">
        <v>32</v>
      </c>
      <c r="O975" t="s">
        <v>33</v>
      </c>
      <c r="P975" s="1">
        <v>39813</v>
      </c>
      <c r="Q975" t="s">
        <v>53</v>
      </c>
      <c r="R975" s="2">
        <v>1878.53</v>
      </c>
      <c r="S975">
        <v>5</v>
      </c>
      <c r="T975">
        <v>0</v>
      </c>
      <c r="U975" t="s">
        <v>28</v>
      </c>
    </row>
    <row r="976" spans="1:21" x14ac:dyDescent="0.25">
      <c r="A976">
        <v>1240</v>
      </c>
      <c r="B976" t="s">
        <v>2351</v>
      </c>
      <c r="C976" s="1">
        <v>39813</v>
      </c>
      <c r="D976" t="s">
        <v>2075</v>
      </c>
      <c r="E976" t="s">
        <v>246</v>
      </c>
      <c r="F976" t="s">
        <v>247</v>
      </c>
      <c r="G976" t="s">
        <v>248</v>
      </c>
      <c r="H976" t="s">
        <v>674</v>
      </c>
      <c r="I976" t="s">
        <v>99</v>
      </c>
      <c r="J976" t="s">
        <v>100</v>
      </c>
      <c r="K976">
        <v>8</v>
      </c>
      <c r="L976" t="s">
        <v>101</v>
      </c>
      <c r="M976" t="s">
        <v>31</v>
      </c>
      <c r="N976" t="s">
        <v>32</v>
      </c>
      <c r="O976" t="s">
        <v>33</v>
      </c>
      <c r="P976" s="1">
        <v>39813</v>
      </c>
      <c r="Q976" t="s">
        <v>53</v>
      </c>
      <c r="R976">
        <v>250.47</v>
      </c>
      <c r="S976">
        <v>5</v>
      </c>
      <c r="T976">
        <v>0</v>
      </c>
      <c r="U976" t="s">
        <v>28</v>
      </c>
    </row>
    <row r="977" spans="1:21" x14ac:dyDescent="0.25">
      <c r="A977">
        <v>1241</v>
      </c>
      <c r="B977" t="s">
        <v>2352</v>
      </c>
      <c r="C977" s="1">
        <v>39813</v>
      </c>
      <c r="D977" t="s">
        <v>2077</v>
      </c>
      <c r="E977" t="s">
        <v>246</v>
      </c>
      <c r="F977" t="s">
        <v>247</v>
      </c>
      <c r="G977" t="s">
        <v>248</v>
      </c>
      <c r="H977" t="s">
        <v>674</v>
      </c>
      <c r="I977" t="s">
        <v>99</v>
      </c>
      <c r="J977" t="s">
        <v>100</v>
      </c>
      <c r="K977">
        <v>8</v>
      </c>
      <c r="L977" t="s">
        <v>101</v>
      </c>
      <c r="M977" t="s">
        <v>31</v>
      </c>
      <c r="N977" t="s">
        <v>32</v>
      </c>
      <c r="O977" t="s">
        <v>33</v>
      </c>
      <c r="P977" s="1">
        <v>39813</v>
      </c>
      <c r="Q977" t="s">
        <v>53</v>
      </c>
      <c r="R977">
        <v>288.04000000000002</v>
      </c>
      <c r="S977">
        <v>5</v>
      </c>
      <c r="T977">
        <v>0</v>
      </c>
      <c r="U977" t="s">
        <v>28</v>
      </c>
    </row>
    <row r="978" spans="1:21" x14ac:dyDescent="0.25">
      <c r="A978">
        <v>1242</v>
      </c>
      <c r="B978" t="s">
        <v>2353</v>
      </c>
      <c r="C978" s="1">
        <v>39813</v>
      </c>
      <c r="D978" t="s">
        <v>2079</v>
      </c>
      <c r="E978" t="s">
        <v>246</v>
      </c>
      <c r="F978" t="s">
        <v>247</v>
      </c>
      <c r="G978" t="s">
        <v>248</v>
      </c>
      <c r="H978" t="s">
        <v>674</v>
      </c>
      <c r="I978" t="s">
        <v>99</v>
      </c>
      <c r="J978" t="s">
        <v>100</v>
      </c>
      <c r="K978">
        <v>8</v>
      </c>
      <c r="L978" t="s">
        <v>101</v>
      </c>
      <c r="M978" t="s">
        <v>31</v>
      </c>
      <c r="N978" t="s">
        <v>32</v>
      </c>
      <c r="O978" t="s">
        <v>33</v>
      </c>
      <c r="P978" s="1">
        <v>39813</v>
      </c>
      <c r="Q978" t="s">
        <v>53</v>
      </c>
      <c r="R978">
        <v>0</v>
      </c>
      <c r="S978">
        <v>5</v>
      </c>
      <c r="T978">
        <v>0</v>
      </c>
      <c r="U978" t="s">
        <v>28</v>
      </c>
    </row>
    <row r="979" spans="1:21" x14ac:dyDescent="0.25">
      <c r="A979">
        <v>1243</v>
      </c>
      <c r="B979" t="s">
        <v>2354</v>
      </c>
      <c r="C979" s="1">
        <v>39813</v>
      </c>
      <c r="D979" t="s">
        <v>2081</v>
      </c>
      <c r="E979" t="s">
        <v>246</v>
      </c>
      <c r="F979" t="s">
        <v>247</v>
      </c>
      <c r="G979" t="s">
        <v>248</v>
      </c>
      <c r="H979" t="s">
        <v>674</v>
      </c>
      <c r="I979" t="s">
        <v>99</v>
      </c>
      <c r="J979" t="s">
        <v>100</v>
      </c>
      <c r="K979">
        <v>8</v>
      </c>
      <c r="L979" t="s">
        <v>101</v>
      </c>
      <c r="M979" t="s">
        <v>31</v>
      </c>
      <c r="N979" t="s">
        <v>32</v>
      </c>
      <c r="O979" t="s">
        <v>33</v>
      </c>
      <c r="P979" s="1">
        <v>39813</v>
      </c>
      <c r="Q979" t="s">
        <v>53</v>
      </c>
      <c r="R979">
        <v>0</v>
      </c>
      <c r="S979">
        <v>5</v>
      </c>
      <c r="T979">
        <v>0</v>
      </c>
      <c r="U979" t="s">
        <v>28</v>
      </c>
    </row>
    <row r="980" spans="1:21" x14ac:dyDescent="0.25">
      <c r="A980">
        <v>1244</v>
      </c>
      <c r="B980" t="s">
        <v>2355</v>
      </c>
      <c r="C980" s="1">
        <v>39813</v>
      </c>
      <c r="D980" t="s">
        <v>2083</v>
      </c>
      <c r="E980" t="s">
        <v>246</v>
      </c>
      <c r="F980" t="s">
        <v>247</v>
      </c>
      <c r="G980" t="s">
        <v>248</v>
      </c>
      <c r="H980" t="s">
        <v>674</v>
      </c>
      <c r="I980" t="s">
        <v>99</v>
      </c>
      <c r="J980" t="s">
        <v>100</v>
      </c>
      <c r="K980">
        <v>8</v>
      </c>
      <c r="L980" t="s">
        <v>101</v>
      </c>
      <c r="M980" t="s">
        <v>31</v>
      </c>
      <c r="N980" t="s">
        <v>32</v>
      </c>
      <c r="O980" t="s">
        <v>33</v>
      </c>
      <c r="P980" s="1">
        <v>39813</v>
      </c>
      <c r="Q980" t="s">
        <v>53</v>
      </c>
      <c r="R980" s="2">
        <v>1452.73</v>
      </c>
      <c r="S980">
        <v>5</v>
      </c>
      <c r="T980">
        <v>0</v>
      </c>
      <c r="U980" t="s">
        <v>28</v>
      </c>
    </row>
    <row r="981" spans="1:21" x14ac:dyDescent="0.25">
      <c r="A981">
        <v>1245</v>
      </c>
      <c r="B981" t="s">
        <v>2356</v>
      </c>
      <c r="C981" s="1">
        <v>39813</v>
      </c>
      <c r="D981" t="s">
        <v>2085</v>
      </c>
      <c r="E981" t="s">
        <v>246</v>
      </c>
      <c r="F981" t="s">
        <v>247</v>
      </c>
      <c r="G981" t="s">
        <v>248</v>
      </c>
      <c r="H981" t="s">
        <v>674</v>
      </c>
      <c r="I981" t="s">
        <v>99</v>
      </c>
      <c r="J981" t="s">
        <v>100</v>
      </c>
      <c r="K981">
        <v>8</v>
      </c>
      <c r="L981" t="s">
        <v>101</v>
      </c>
      <c r="M981" t="s">
        <v>31</v>
      </c>
      <c r="N981" t="s">
        <v>32</v>
      </c>
      <c r="O981" t="s">
        <v>33</v>
      </c>
      <c r="P981" s="1">
        <v>39813</v>
      </c>
      <c r="Q981" t="s">
        <v>53</v>
      </c>
      <c r="R981" s="2">
        <v>2028.81</v>
      </c>
      <c r="S981">
        <v>5</v>
      </c>
      <c r="T981">
        <v>0</v>
      </c>
      <c r="U981" t="s">
        <v>28</v>
      </c>
    </row>
    <row r="982" spans="1:21" x14ac:dyDescent="0.25">
      <c r="A982">
        <v>1246</v>
      </c>
      <c r="B982" t="s">
        <v>2357</v>
      </c>
      <c r="C982" s="1">
        <v>39813</v>
      </c>
      <c r="D982" t="s">
        <v>2087</v>
      </c>
      <c r="E982" t="s">
        <v>246</v>
      </c>
      <c r="F982" t="s">
        <v>247</v>
      </c>
      <c r="G982" t="s">
        <v>248</v>
      </c>
      <c r="H982" t="s">
        <v>674</v>
      </c>
      <c r="I982" t="s">
        <v>99</v>
      </c>
      <c r="J982" t="s">
        <v>100</v>
      </c>
      <c r="K982">
        <v>8</v>
      </c>
      <c r="L982" t="s">
        <v>101</v>
      </c>
      <c r="M982" t="s">
        <v>31</v>
      </c>
      <c r="N982" t="s">
        <v>32</v>
      </c>
      <c r="O982" t="s">
        <v>33</v>
      </c>
      <c r="P982" s="1">
        <v>39813</v>
      </c>
      <c r="Q982" t="s">
        <v>53</v>
      </c>
      <c r="R982">
        <v>657.49</v>
      </c>
      <c r="S982">
        <v>5</v>
      </c>
      <c r="T982">
        <v>0</v>
      </c>
      <c r="U982" t="s">
        <v>28</v>
      </c>
    </row>
    <row r="983" spans="1:21" x14ac:dyDescent="0.25">
      <c r="A983">
        <v>1247</v>
      </c>
      <c r="B983" t="s">
        <v>2358</v>
      </c>
      <c r="C983" s="1">
        <v>39813</v>
      </c>
      <c r="D983" t="s">
        <v>2089</v>
      </c>
      <c r="E983" t="s">
        <v>246</v>
      </c>
      <c r="F983" t="s">
        <v>247</v>
      </c>
      <c r="G983" t="s">
        <v>248</v>
      </c>
      <c r="H983" t="s">
        <v>674</v>
      </c>
      <c r="I983" t="s">
        <v>99</v>
      </c>
      <c r="J983" t="s">
        <v>100</v>
      </c>
      <c r="K983">
        <v>8</v>
      </c>
      <c r="L983" t="s">
        <v>101</v>
      </c>
      <c r="M983" t="s">
        <v>31</v>
      </c>
      <c r="N983" t="s">
        <v>32</v>
      </c>
      <c r="O983" t="s">
        <v>33</v>
      </c>
      <c r="P983" s="1">
        <v>39813</v>
      </c>
      <c r="Q983" t="s">
        <v>53</v>
      </c>
      <c r="R983" s="2">
        <v>22290.45</v>
      </c>
      <c r="S983">
        <v>5</v>
      </c>
      <c r="T983">
        <v>0</v>
      </c>
      <c r="U983" t="s">
        <v>28</v>
      </c>
    </row>
    <row r="984" spans="1:21" x14ac:dyDescent="0.25">
      <c r="A984">
        <v>1248</v>
      </c>
      <c r="B984" t="s">
        <v>2359</v>
      </c>
      <c r="C984" s="1">
        <v>39813</v>
      </c>
      <c r="D984" t="s">
        <v>2091</v>
      </c>
      <c r="E984" t="s">
        <v>2046</v>
      </c>
      <c r="F984" t="s">
        <v>247</v>
      </c>
      <c r="G984" t="s">
        <v>248</v>
      </c>
      <c r="H984" t="s">
        <v>674</v>
      </c>
      <c r="I984" t="s">
        <v>99</v>
      </c>
      <c r="J984" t="s">
        <v>100</v>
      </c>
      <c r="K984">
        <v>8</v>
      </c>
      <c r="L984" t="s">
        <v>101</v>
      </c>
      <c r="M984" t="s">
        <v>31</v>
      </c>
      <c r="N984" t="s">
        <v>32</v>
      </c>
      <c r="O984" t="s">
        <v>33</v>
      </c>
      <c r="P984" s="1">
        <v>39813</v>
      </c>
      <c r="Q984" t="s">
        <v>53</v>
      </c>
      <c r="R984" s="2">
        <v>3570.75</v>
      </c>
      <c r="S984">
        <v>5</v>
      </c>
      <c r="T984">
        <v>0</v>
      </c>
      <c r="U984" t="s">
        <v>28</v>
      </c>
    </row>
    <row r="985" spans="1:21" x14ac:dyDescent="0.25">
      <c r="A985">
        <v>1249</v>
      </c>
      <c r="B985" t="s">
        <v>2360</v>
      </c>
      <c r="C985" s="1">
        <v>39813</v>
      </c>
      <c r="D985" t="s">
        <v>2093</v>
      </c>
      <c r="E985" t="s">
        <v>2046</v>
      </c>
      <c r="F985" t="s">
        <v>247</v>
      </c>
      <c r="G985" t="s">
        <v>248</v>
      </c>
      <c r="H985" t="s">
        <v>674</v>
      </c>
      <c r="I985" t="s">
        <v>99</v>
      </c>
      <c r="J985" t="s">
        <v>100</v>
      </c>
      <c r="K985">
        <v>8</v>
      </c>
      <c r="L985" t="s">
        <v>101</v>
      </c>
      <c r="M985" t="s">
        <v>31</v>
      </c>
      <c r="N985" t="s">
        <v>32</v>
      </c>
      <c r="O985" t="s">
        <v>33</v>
      </c>
      <c r="P985" s="1">
        <v>39813</v>
      </c>
      <c r="Q985" t="s">
        <v>53</v>
      </c>
      <c r="R985" s="2">
        <v>1929.7</v>
      </c>
      <c r="S985">
        <v>5</v>
      </c>
      <c r="T985">
        <v>0</v>
      </c>
      <c r="U985" t="s">
        <v>28</v>
      </c>
    </row>
    <row r="986" spans="1:21" x14ac:dyDescent="0.25">
      <c r="A986">
        <v>1250</v>
      </c>
      <c r="B986" t="s">
        <v>2361</v>
      </c>
      <c r="C986" s="1">
        <v>39813</v>
      </c>
      <c r="D986" t="s">
        <v>2095</v>
      </c>
      <c r="E986" t="s">
        <v>2046</v>
      </c>
      <c r="F986" t="s">
        <v>247</v>
      </c>
      <c r="G986" t="s">
        <v>248</v>
      </c>
      <c r="H986" t="s">
        <v>2052</v>
      </c>
      <c r="I986" t="s">
        <v>99</v>
      </c>
      <c r="J986" t="s">
        <v>100</v>
      </c>
      <c r="K986">
        <v>8</v>
      </c>
      <c r="L986" t="s">
        <v>101</v>
      </c>
      <c r="M986" t="s">
        <v>31</v>
      </c>
      <c r="N986" t="s">
        <v>32</v>
      </c>
      <c r="O986" t="s">
        <v>33</v>
      </c>
      <c r="P986" s="1">
        <v>39813</v>
      </c>
      <c r="Q986" t="s">
        <v>53</v>
      </c>
      <c r="R986" s="2">
        <v>7141.5</v>
      </c>
      <c r="S986">
        <v>5</v>
      </c>
      <c r="T986">
        <v>0</v>
      </c>
      <c r="U986" t="s">
        <v>28</v>
      </c>
    </row>
    <row r="987" spans="1:21" x14ac:dyDescent="0.25">
      <c r="A987">
        <v>1251</v>
      </c>
      <c r="B987" t="s">
        <v>2362</v>
      </c>
      <c r="C987" s="1">
        <v>39813</v>
      </c>
      <c r="D987" t="s">
        <v>2097</v>
      </c>
      <c r="E987" t="s">
        <v>2046</v>
      </c>
      <c r="F987" t="s">
        <v>247</v>
      </c>
      <c r="G987" t="s">
        <v>248</v>
      </c>
      <c r="H987" t="s">
        <v>2057</v>
      </c>
      <c r="I987" t="s">
        <v>99</v>
      </c>
      <c r="J987" t="s">
        <v>100</v>
      </c>
      <c r="K987">
        <v>8</v>
      </c>
      <c r="L987" t="s">
        <v>101</v>
      </c>
      <c r="M987" t="s">
        <v>31</v>
      </c>
      <c r="N987" t="s">
        <v>32</v>
      </c>
      <c r="O987" t="s">
        <v>33</v>
      </c>
      <c r="P987" s="1">
        <v>39813</v>
      </c>
      <c r="Q987" t="s">
        <v>53</v>
      </c>
      <c r="R987" s="2">
        <v>2219.5</v>
      </c>
      <c r="S987">
        <v>5</v>
      </c>
      <c r="T987">
        <v>0</v>
      </c>
      <c r="U987" t="s">
        <v>28</v>
      </c>
    </row>
    <row r="988" spans="1:21" x14ac:dyDescent="0.25">
      <c r="A988">
        <v>1252</v>
      </c>
      <c r="B988" t="s">
        <v>2363</v>
      </c>
      <c r="C988" s="1">
        <v>39813</v>
      </c>
      <c r="D988" t="s">
        <v>2099</v>
      </c>
      <c r="E988" t="s">
        <v>246</v>
      </c>
      <c r="F988" t="s">
        <v>247</v>
      </c>
      <c r="G988" t="s">
        <v>248</v>
      </c>
      <c r="H988" t="s">
        <v>2060</v>
      </c>
      <c r="I988" t="s">
        <v>99</v>
      </c>
      <c r="J988" t="s">
        <v>100</v>
      </c>
      <c r="K988">
        <v>8</v>
      </c>
      <c r="L988" t="s">
        <v>101</v>
      </c>
      <c r="M988" t="s">
        <v>31</v>
      </c>
      <c r="N988" t="s">
        <v>32</v>
      </c>
      <c r="O988" t="s">
        <v>33</v>
      </c>
      <c r="P988" s="1">
        <v>39813</v>
      </c>
      <c r="Q988" t="s">
        <v>53</v>
      </c>
      <c r="R988">
        <v>680.8</v>
      </c>
      <c r="S988">
        <v>5</v>
      </c>
      <c r="T988">
        <v>0</v>
      </c>
      <c r="U988" t="s">
        <v>28</v>
      </c>
    </row>
    <row r="989" spans="1:21" x14ac:dyDescent="0.25">
      <c r="A989">
        <v>1253</v>
      </c>
      <c r="B989" t="s">
        <v>2364</v>
      </c>
      <c r="C989" s="1">
        <v>39813</v>
      </c>
      <c r="D989" t="s">
        <v>2101</v>
      </c>
      <c r="E989" t="s">
        <v>246</v>
      </c>
      <c r="F989" t="s">
        <v>247</v>
      </c>
      <c r="G989" t="s">
        <v>248</v>
      </c>
      <c r="H989" t="s">
        <v>2063</v>
      </c>
      <c r="I989" t="s">
        <v>99</v>
      </c>
      <c r="J989" t="s">
        <v>100</v>
      </c>
      <c r="K989">
        <v>8</v>
      </c>
      <c r="L989" t="s">
        <v>101</v>
      </c>
      <c r="M989" t="s">
        <v>31</v>
      </c>
      <c r="N989" t="s">
        <v>32</v>
      </c>
      <c r="O989" t="s">
        <v>33</v>
      </c>
      <c r="P989" s="1">
        <v>39813</v>
      </c>
      <c r="Q989" t="s">
        <v>53</v>
      </c>
      <c r="R989">
        <v>89.7</v>
      </c>
      <c r="S989">
        <v>5</v>
      </c>
      <c r="T989">
        <v>0</v>
      </c>
      <c r="U989" t="s">
        <v>28</v>
      </c>
    </row>
    <row r="990" spans="1:21" x14ac:dyDescent="0.25">
      <c r="A990">
        <v>1254</v>
      </c>
      <c r="B990" t="s">
        <v>2365</v>
      </c>
      <c r="C990" s="1">
        <v>39813</v>
      </c>
      <c r="D990" t="s">
        <v>2103</v>
      </c>
      <c r="E990" t="s">
        <v>246</v>
      </c>
      <c r="F990" t="s">
        <v>247</v>
      </c>
      <c r="G990" t="s">
        <v>248</v>
      </c>
      <c r="H990" t="s">
        <v>674</v>
      </c>
      <c r="I990" t="s">
        <v>99</v>
      </c>
      <c r="J990" t="s">
        <v>100</v>
      </c>
      <c r="K990">
        <v>8</v>
      </c>
      <c r="L990" t="s">
        <v>101</v>
      </c>
      <c r="M990" t="s">
        <v>31</v>
      </c>
      <c r="N990" t="s">
        <v>32</v>
      </c>
      <c r="O990" t="s">
        <v>33</v>
      </c>
      <c r="P990" s="1">
        <v>39813</v>
      </c>
      <c r="Q990" t="s">
        <v>53</v>
      </c>
      <c r="R990" s="2">
        <v>4515.6400000000003</v>
      </c>
      <c r="S990">
        <v>5</v>
      </c>
      <c r="T990">
        <v>0</v>
      </c>
      <c r="U990" t="s">
        <v>28</v>
      </c>
    </row>
    <row r="991" spans="1:21" x14ac:dyDescent="0.25">
      <c r="A991">
        <v>1255</v>
      </c>
      <c r="B991" t="s">
        <v>2366</v>
      </c>
      <c r="C991" s="1">
        <v>39813</v>
      </c>
      <c r="D991" t="s">
        <v>2105</v>
      </c>
      <c r="E991" t="s">
        <v>246</v>
      </c>
      <c r="F991" t="s">
        <v>247</v>
      </c>
      <c r="G991" t="s">
        <v>248</v>
      </c>
      <c r="H991" t="s">
        <v>674</v>
      </c>
      <c r="I991" t="s">
        <v>99</v>
      </c>
      <c r="J991" t="s">
        <v>100</v>
      </c>
      <c r="K991">
        <v>8</v>
      </c>
      <c r="L991" t="s">
        <v>101</v>
      </c>
      <c r="M991" t="s">
        <v>31</v>
      </c>
      <c r="N991" t="s">
        <v>32</v>
      </c>
      <c r="O991" t="s">
        <v>33</v>
      </c>
      <c r="P991" s="1">
        <v>39813</v>
      </c>
      <c r="Q991" t="s">
        <v>53</v>
      </c>
      <c r="R991" s="2">
        <v>4515.6400000000003</v>
      </c>
      <c r="S991">
        <v>5</v>
      </c>
      <c r="T991">
        <v>0</v>
      </c>
      <c r="U991" t="s">
        <v>28</v>
      </c>
    </row>
    <row r="992" spans="1:21" x14ac:dyDescent="0.25">
      <c r="A992">
        <v>1256</v>
      </c>
      <c r="B992" t="s">
        <v>2367</v>
      </c>
      <c r="C992" s="1">
        <v>39813</v>
      </c>
      <c r="D992" t="s">
        <v>2107</v>
      </c>
      <c r="E992" t="s">
        <v>246</v>
      </c>
      <c r="F992" t="s">
        <v>247</v>
      </c>
      <c r="G992" t="s">
        <v>248</v>
      </c>
      <c r="H992" t="s">
        <v>674</v>
      </c>
      <c r="I992" t="s">
        <v>99</v>
      </c>
      <c r="J992" t="s">
        <v>100</v>
      </c>
      <c r="K992">
        <v>8</v>
      </c>
      <c r="L992" t="s">
        <v>101</v>
      </c>
      <c r="M992" t="s">
        <v>31</v>
      </c>
      <c r="N992" t="s">
        <v>32</v>
      </c>
      <c r="O992" t="s">
        <v>33</v>
      </c>
      <c r="P992" s="1">
        <v>39813</v>
      </c>
      <c r="Q992" t="s">
        <v>53</v>
      </c>
      <c r="R992" s="2">
        <v>3344.26</v>
      </c>
      <c r="S992">
        <v>5</v>
      </c>
      <c r="T992">
        <v>0</v>
      </c>
      <c r="U992" t="s">
        <v>28</v>
      </c>
    </row>
    <row r="993" spans="1:21" x14ac:dyDescent="0.25">
      <c r="A993">
        <v>1257</v>
      </c>
      <c r="B993" t="s">
        <v>2368</v>
      </c>
      <c r="C993" s="1">
        <v>39813</v>
      </c>
      <c r="D993" t="s">
        <v>2109</v>
      </c>
      <c r="E993" t="s">
        <v>246</v>
      </c>
      <c r="F993" t="s">
        <v>247</v>
      </c>
      <c r="G993" t="s">
        <v>248</v>
      </c>
      <c r="H993" t="s">
        <v>674</v>
      </c>
      <c r="I993" t="s">
        <v>99</v>
      </c>
      <c r="J993" t="s">
        <v>100</v>
      </c>
      <c r="K993">
        <v>8</v>
      </c>
      <c r="L993" t="s">
        <v>101</v>
      </c>
      <c r="M993" t="s">
        <v>31</v>
      </c>
      <c r="N993" t="s">
        <v>32</v>
      </c>
      <c r="O993" t="s">
        <v>33</v>
      </c>
      <c r="P993" s="1">
        <v>39813</v>
      </c>
      <c r="Q993" t="s">
        <v>53</v>
      </c>
      <c r="R993" s="2">
        <v>110512.14</v>
      </c>
      <c r="S993">
        <v>5</v>
      </c>
      <c r="T993">
        <v>0</v>
      </c>
      <c r="U993" t="s">
        <v>28</v>
      </c>
    </row>
    <row r="994" spans="1:21" x14ac:dyDescent="0.25">
      <c r="A994">
        <v>1258</v>
      </c>
      <c r="B994" t="s">
        <v>2369</v>
      </c>
      <c r="C994" s="1">
        <v>39813</v>
      </c>
      <c r="D994" t="s">
        <v>2111</v>
      </c>
      <c r="E994" t="s">
        <v>246</v>
      </c>
      <c r="F994" t="s">
        <v>247</v>
      </c>
      <c r="G994" t="s">
        <v>248</v>
      </c>
      <c r="H994" t="s">
        <v>674</v>
      </c>
      <c r="I994" t="s">
        <v>99</v>
      </c>
      <c r="J994" t="s">
        <v>100</v>
      </c>
      <c r="K994">
        <v>8</v>
      </c>
      <c r="L994" t="s">
        <v>101</v>
      </c>
      <c r="M994" t="s">
        <v>31</v>
      </c>
      <c r="N994" t="s">
        <v>32</v>
      </c>
      <c r="O994" t="s">
        <v>33</v>
      </c>
      <c r="P994" s="1">
        <v>39813</v>
      </c>
      <c r="Q994" t="s">
        <v>53</v>
      </c>
      <c r="R994" s="2">
        <v>10819.58</v>
      </c>
      <c r="S994">
        <v>5</v>
      </c>
      <c r="T994">
        <v>0</v>
      </c>
      <c r="U994" t="s">
        <v>28</v>
      </c>
    </row>
    <row r="995" spans="1:21" x14ac:dyDescent="0.25">
      <c r="A995">
        <v>1259</v>
      </c>
      <c r="B995" t="s">
        <v>2370</v>
      </c>
      <c r="C995" s="1">
        <v>39813</v>
      </c>
      <c r="D995" t="s">
        <v>2113</v>
      </c>
      <c r="E995" t="s">
        <v>246</v>
      </c>
      <c r="F995" t="s">
        <v>247</v>
      </c>
      <c r="G995" t="s">
        <v>248</v>
      </c>
      <c r="H995" t="s">
        <v>674</v>
      </c>
      <c r="I995" t="s">
        <v>99</v>
      </c>
      <c r="J995" t="s">
        <v>100</v>
      </c>
      <c r="K995">
        <v>8</v>
      </c>
      <c r="L995" t="s">
        <v>101</v>
      </c>
      <c r="M995" t="s">
        <v>31</v>
      </c>
      <c r="N995" t="s">
        <v>32</v>
      </c>
      <c r="O995" t="s">
        <v>33</v>
      </c>
      <c r="P995" s="1">
        <v>39813</v>
      </c>
      <c r="Q995" t="s">
        <v>53</v>
      </c>
      <c r="R995" s="2">
        <v>46660.68</v>
      </c>
      <c r="S995">
        <v>5</v>
      </c>
      <c r="T995">
        <v>0</v>
      </c>
      <c r="U995" t="s">
        <v>28</v>
      </c>
    </row>
    <row r="996" spans="1:21" x14ac:dyDescent="0.25">
      <c r="A996">
        <v>1260</v>
      </c>
      <c r="B996" t="s">
        <v>2371</v>
      </c>
      <c r="C996" s="1">
        <v>39813</v>
      </c>
      <c r="D996" t="s">
        <v>2115</v>
      </c>
      <c r="E996" t="s">
        <v>246</v>
      </c>
      <c r="F996" t="s">
        <v>247</v>
      </c>
      <c r="G996" t="s">
        <v>248</v>
      </c>
      <c r="H996" t="s">
        <v>674</v>
      </c>
      <c r="I996" t="s">
        <v>99</v>
      </c>
      <c r="J996" t="s">
        <v>100</v>
      </c>
      <c r="K996">
        <v>8</v>
      </c>
      <c r="L996" t="s">
        <v>101</v>
      </c>
      <c r="M996" t="s">
        <v>31</v>
      </c>
      <c r="N996" t="s">
        <v>32</v>
      </c>
      <c r="O996" t="s">
        <v>33</v>
      </c>
      <c r="P996" s="1">
        <v>39813</v>
      </c>
      <c r="Q996" t="s">
        <v>53</v>
      </c>
      <c r="R996" s="2">
        <v>31028.29</v>
      </c>
      <c r="S996">
        <v>5</v>
      </c>
      <c r="T996">
        <v>0</v>
      </c>
      <c r="U996" t="s">
        <v>28</v>
      </c>
    </row>
    <row r="997" spans="1:21" x14ac:dyDescent="0.25">
      <c r="A997">
        <v>1261</v>
      </c>
      <c r="B997" t="s">
        <v>2372</v>
      </c>
      <c r="C997" s="1">
        <v>39813</v>
      </c>
      <c r="D997" t="s">
        <v>2117</v>
      </c>
      <c r="E997" t="s">
        <v>1995</v>
      </c>
      <c r="F997" t="s">
        <v>247</v>
      </c>
      <c r="G997" t="s">
        <v>248</v>
      </c>
      <c r="H997" t="s">
        <v>2063</v>
      </c>
      <c r="I997" t="s">
        <v>99</v>
      </c>
      <c r="J997" t="s">
        <v>100</v>
      </c>
      <c r="K997">
        <v>8</v>
      </c>
      <c r="L997" t="s">
        <v>101</v>
      </c>
      <c r="M997" t="s">
        <v>31</v>
      </c>
      <c r="N997" t="s">
        <v>32</v>
      </c>
      <c r="O997" t="s">
        <v>33</v>
      </c>
      <c r="P997" s="1">
        <v>39813</v>
      </c>
      <c r="Q997" t="s">
        <v>53</v>
      </c>
      <c r="R997" s="2">
        <v>3220</v>
      </c>
      <c r="S997">
        <v>5</v>
      </c>
      <c r="T997">
        <v>0</v>
      </c>
      <c r="U997" t="s">
        <v>28</v>
      </c>
    </row>
    <row r="998" spans="1:21" x14ac:dyDescent="0.25">
      <c r="A998">
        <v>1262</v>
      </c>
      <c r="B998" t="s">
        <v>2373</v>
      </c>
      <c r="C998" s="1">
        <v>40178</v>
      </c>
      <c r="D998" t="s">
        <v>2119</v>
      </c>
      <c r="E998" t="s">
        <v>246</v>
      </c>
      <c r="F998" t="s">
        <v>247</v>
      </c>
      <c r="G998" t="s">
        <v>248</v>
      </c>
      <c r="H998" t="s">
        <v>674</v>
      </c>
      <c r="I998" t="s">
        <v>112</v>
      </c>
      <c r="J998" t="s">
        <v>113</v>
      </c>
      <c r="K998">
        <v>19</v>
      </c>
      <c r="L998" t="s">
        <v>114</v>
      </c>
      <c r="M998" t="s">
        <v>31</v>
      </c>
      <c r="N998" t="s">
        <v>32</v>
      </c>
      <c r="O998" t="s">
        <v>33</v>
      </c>
      <c r="P998" s="1">
        <v>40178</v>
      </c>
      <c r="Q998" t="s">
        <v>53</v>
      </c>
      <c r="R998" s="2">
        <v>3318</v>
      </c>
      <c r="S998">
        <v>5</v>
      </c>
      <c r="T998">
        <v>0</v>
      </c>
      <c r="U998" t="s">
        <v>28</v>
      </c>
    </row>
    <row r="999" spans="1:21" x14ac:dyDescent="0.25">
      <c r="A999">
        <v>1263</v>
      </c>
      <c r="B999" t="s">
        <v>2374</v>
      </c>
      <c r="C999" s="1">
        <v>40178</v>
      </c>
      <c r="D999" t="s">
        <v>2121</v>
      </c>
      <c r="E999" t="s">
        <v>246</v>
      </c>
      <c r="F999" t="s">
        <v>247</v>
      </c>
      <c r="G999" t="s">
        <v>248</v>
      </c>
      <c r="H999" t="s">
        <v>674</v>
      </c>
      <c r="I999" t="s">
        <v>112</v>
      </c>
      <c r="J999" t="s">
        <v>113</v>
      </c>
      <c r="K999">
        <v>19</v>
      </c>
      <c r="L999" t="s">
        <v>114</v>
      </c>
      <c r="M999" t="s">
        <v>31</v>
      </c>
      <c r="N999" t="s">
        <v>32</v>
      </c>
      <c r="O999" t="s">
        <v>33</v>
      </c>
      <c r="P999" s="1">
        <v>40178</v>
      </c>
      <c r="Q999" t="s">
        <v>53</v>
      </c>
      <c r="R999" s="2">
        <v>15525.06</v>
      </c>
      <c r="S999">
        <v>5</v>
      </c>
      <c r="T999">
        <v>0</v>
      </c>
      <c r="U999" t="s">
        <v>28</v>
      </c>
    </row>
    <row r="1000" spans="1:21" x14ac:dyDescent="0.25">
      <c r="A1000">
        <v>1264</v>
      </c>
      <c r="B1000" t="s">
        <v>2375</v>
      </c>
      <c r="C1000" s="1">
        <v>40178</v>
      </c>
      <c r="D1000" t="s">
        <v>2123</v>
      </c>
      <c r="E1000" t="s">
        <v>2124</v>
      </c>
      <c r="F1000" t="s">
        <v>247</v>
      </c>
      <c r="G1000" t="s">
        <v>248</v>
      </c>
      <c r="H1000" t="s">
        <v>674</v>
      </c>
      <c r="I1000" t="s">
        <v>147</v>
      </c>
      <c r="J1000" t="s">
        <v>148</v>
      </c>
      <c r="K1000">
        <v>23</v>
      </c>
      <c r="L1000" t="s">
        <v>149</v>
      </c>
      <c r="M1000" t="s">
        <v>31</v>
      </c>
      <c r="N1000" t="s">
        <v>32</v>
      </c>
      <c r="O1000" t="s">
        <v>33</v>
      </c>
      <c r="P1000" s="1">
        <v>40178</v>
      </c>
      <c r="Q1000" t="s">
        <v>53</v>
      </c>
      <c r="R1000" s="2">
        <v>26498.3</v>
      </c>
      <c r="S1000">
        <v>5</v>
      </c>
      <c r="T1000">
        <v>0</v>
      </c>
      <c r="U1000" t="s">
        <v>28</v>
      </c>
    </row>
    <row r="1001" spans="1:21" x14ac:dyDescent="0.25">
      <c r="A1001">
        <v>1265</v>
      </c>
      <c r="B1001" t="s">
        <v>2376</v>
      </c>
      <c r="C1001" s="1">
        <v>40178</v>
      </c>
      <c r="D1001" t="s">
        <v>2126</v>
      </c>
      <c r="E1001" t="s">
        <v>2124</v>
      </c>
      <c r="F1001" t="s">
        <v>247</v>
      </c>
      <c r="G1001" t="s">
        <v>248</v>
      </c>
      <c r="H1001" t="s">
        <v>674</v>
      </c>
      <c r="I1001" t="s">
        <v>147</v>
      </c>
      <c r="J1001" t="s">
        <v>148</v>
      </c>
      <c r="K1001">
        <v>23</v>
      </c>
      <c r="L1001" t="s">
        <v>149</v>
      </c>
      <c r="M1001" t="s">
        <v>31</v>
      </c>
      <c r="N1001" t="s">
        <v>32</v>
      </c>
      <c r="O1001" t="s">
        <v>33</v>
      </c>
      <c r="P1001" s="1">
        <v>40178</v>
      </c>
      <c r="Q1001" t="s">
        <v>53</v>
      </c>
      <c r="R1001" s="2">
        <v>34368.9</v>
      </c>
      <c r="S1001">
        <v>5</v>
      </c>
      <c r="T1001">
        <v>0</v>
      </c>
      <c r="U1001" t="s">
        <v>28</v>
      </c>
    </row>
    <row r="1002" spans="1:21" x14ac:dyDescent="0.25">
      <c r="A1002">
        <v>1266</v>
      </c>
      <c r="B1002" t="s">
        <v>2377</v>
      </c>
      <c r="C1002" s="1">
        <v>40178</v>
      </c>
      <c r="D1002" t="s">
        <v>2128</v>
      </c>
      <c r="E1002" t="s">
        <v>246</v>
      </c>
      <c r="F1002" t="s">
        <v>247</v>
      </c>
      <c r="G1002" t="s">
        <v>248</v>
      </c>
      <c r="H1002" t="s">
        <v>674</v>
      </c>
      <c r="I1002" t="s">
        <v>147</v>
      </c>
      <c r="J1002" t="s">
        <v>148</v>
      </c>
      <c r="K1002">
        <v>23</v>
      </c>
      <c r="L1002" t="s">
        <v>149</v>
      </c>
      <c r="M1002" t="s">
        <v>31</v>
      </c>
      <c r="N1002" t="s">
        <v>32</v>
      </c>
      <c r="O1002" t="s">
        <v>33</v>
      </c>
      <c r="P1002" s="1">
        <v>40178</v>
      </c>
      <c r="Q1002" t="s">
        <v>53</v>
      </c>
      <c r="R1002" s="2">
        <v>17532.900000000001</v>
      </c>
      <c r="S1002">
        <v>5</v>
      </c>
      <c r="T1002">
        <v>0</v>
      </c>
      <c r="U1002" t="s">
        <v>28</v>
      </c>
    </row>
    <row r="1003" spans="1:21" x14ac:dyDescent="0.25">
      <c r="A1003">
        <v>1267</v>
      </c>
      <c r="B1003" t="s">
        <v>2378</v>
      </c>
      <c r="C1003" s="1">
        <v>40178</v>
      </c>
      <c r="D1003" t="s">
        <v>2130</v>
      </c>
      <c r="E1003" t="s">
        <v>2131</v>
      </c>
      <c r="F1003" t="s">
        <v>247</v>
      </c>
      <c r="G1003" t="s">
        <v>248</v>
      </c>
      <c r="H1003" t="s">
        <v>674</v>
      </c>
      <c r="I1003" t="s">
        <v>147</v>
      </c>
      <c r="J1003" t="s">
        <v>148</v>
      </c>
      <c r="K1003">
        <v>23</v>
      </c>
      <c r="L1003" t="s">
        <v>149</v>
      </c>
      <c r="M1003" t="s">
        <v>31</v>
      </c>
      <c r="N1003" t="s">
        <v>32</v>
      </c>
      <c r="O1003" t="s">
        <v>33</v>
      </c>
      <c r="P1003" s="1">
        <v>40178</v>
      </c>
      <c r="Q1003" t="s">
        <v>53</v>
      </c>
      <c r="R1003" s="2">
        <v>23119.599999999999</v>
      </c>
      <c r="S1003">
        <v>5</v>
      </c>
      <c r="T1003">
        <v>0</v>
      </c>
      <c r="U1003" t="s">
        <v>28</v>
      </c>
    </row>
    <row r="1004" spans="1:21" x14ac:dyDescent="0.25">
      <c r="A1004">
        <v>1268</v>
      </c>
      <c r="B1004" t="s">
        <v>2379</v>
      </c>
      <c r="C1004" s="1">
        <v>40178</v>
      </c>
      <c r="D1004" t="s">
        <v>2133</v>
      </c>
      <c r="E1004" t="s">
        <v>2131</v>
      </c>
      <c r="F1004" t="s">
        <v>247</v>
      </c>
      <c r="G1004" t="s">
        <v>248</v>
      </c>
      <c r="H1004" t="s">
        <v>674</v>
      </c>
      <c r="I1004" t="s">
        <v>147</v>
      </c>
      <c r="J1004" t="s">
        <v>148</v>
      </c>
      <c r="K1004">
        <v>23</v>
      </c>
      <c r="L1004" t="s">
        <v>149</v>
      </c>
      <c r="M1004" t="s">
        <v>31</v>
      </c>
      <c r="N1004" t="s">
        <v>32</v>
      </c>
      <c r="O1004" t="s">
        <v>33</v>
      </c>
      <c r="P1004" s="1">
        <v>40178</v>
      </c>
      <c r="Q1004" t="s">
        <v>53</v>
      </c>
      <c r="R1004" s="2">
        <v>21189.9</v>
      </c>
      <c r="S1004">
        <v>5</v>
      </c>
      <c r="T1004">
        <v>0</v>
      </c>
      <c r="U1004" t="s">
        <v>28</v>
      </c>
    </row>
    <row r="1005" spans="1:21" x14ac:dyDescent="0.25">
      <c r="A1005">
        <v>1269</v>
      </c>
      <c r="B1005" t="s">
        <v>2380</v>
      </c>
      <c r="C1005" s="1">
        <v>40178</v>
      </c>
      <c r="D1005" t="s">
        <v>2135</v>
      </c>
      <c r="E1005" t="s">
        <v>2136</v>
      </c>
      <c r="F1005" t="s">
        <v>247</v>
      </c>
      <c r="G1005" t="s">
        <v>248</v>
      </c>
      <c r="H1005" t="s">
        <v>674</v>
      </c>
      <c r="I1005" t="s">
        <v>147</v>
      </c>
      <c r="J1005" t="s">
        <v>148</v>
      </c>
      <c r="K1005">
        <v>23</v>
      </c>
      <c r="L1005" t="s">
        <v>149</v>
      </c>
      <c r="M1005" t="s">
        <v>31</v>
      </c>
      <c r="N1005" t="s">
        <v>32</v>
      </c>
      <c r="O1005" t="s">
        <v>33</v>
      </c>
      <c r="P1005" s="1">
        <v>40178</v>
      </c>
      <c r="Q1005" t="s">
        <v>53</v>
      </c>
      <c r="R1005" s="2">
        <v>66855.25</v>
      </c>
      <c r="S1005">
        <v>5</v>
      </c>
      <c r="T1005">
        <v>0</v>
      </c>
      <c r="U1005" t="s">
        <v>28</v>
      </c>
    </row>
    <row r="1006" spans="1:21" x14ac:dyDescent="0.25">
      <c r="A1006">
        <v>1270</v>
      </c>
      <c r="B1006" t="s">
        <v>2381</v>
      </c>
      <c r="C1006" s="1">
        <v>40178</v>
      </c>
      <c r="D1006" t="s">
        <v>2138</v>
      </c>
      <c r="E1006" t="s">
        <v>246</v>
      </c>
      <c r="F1006" t="s">
        <v>247</v>
      </c>
      <c r="G1006" t="s">
        <v>248</v>
      </c>
      <c r="H1006" t="s">
        <v>674</v>
      </c>
      <c r="I1006" t="s">
        <v>147</v>
      </c>
      <c r="J1006" t="s">
        <v>148</v>
      </c>
      <c r="K1006">
        <v>23</v>
      </c>
      <c r="L1006" t="s">
        <v>149</v>
      </c>
      <c r="M1006" t="s">
        <v>31</v>
      </c>
      <c r="N1006" t="s">
        <v>32</v>
      </c>
      <c r="O1006" t="s">
        <v>33</v>
      </c>
      <c r="P1006" s="1">
        <v>40178</v>
      </c>
      <c r="Q1006" t="s">
        <v>53</v>
      </c>
      <c r="R1006">
        <v>782</v>
      </c>
      <c r="S1006">
        <v>5</v>
      </c>
      <c r="T1006">
        <v>0</v>
      </c>
      <c r="U1006" t="s">
        <v>28</v>
      </c>
    </row>
    <row r="1007" spans="1:21" x14ac:dyDescent="0.25">
      <c r="A1007">
        <v>1271</v>
      </c>
      <c r="B1007" t="s">
        <v>2382</v>
      </c>
      <c r="C1007" s="1">
        <v>40178</v>
      </c>
      <c r="D1007" t="s">
        <v>2140</v>
      </c>
      <c r="E1007" t="s">
        <v>2141</v>
      </c>
      <c r="F1007" t="s">
        <v>247</v>
      </c>
      <c r="G1007" t="s">
        <v>248</v>
      </c>
      <c r="H1007" t="s">
        <v>674</v>
      </c>
      <c r="I1007" t="s">
        <v>147</v>
      </c>
      <c r="J1007" t="s">
        <v>148</v>
      </c>
      <c r="K1007">
        <v>23</v>
      </c>
      <c r="L1007" t="s">
        <v>149</v>
      </c>
      <c r="M1007" t="s">
        <v>31</v>
      </c>
      <c r="N1007" t="s">
        <v>32</v>
      </c>
      <c r="O1007" t="s">
        <v>33</v>
      </c>
      <c r="P1007" s="1">
        <v>40178</v>
      </c>
      <c r="Q1007" t="s">
        <v>53</v>
      </c>
      <c r="R1007" s="2">
        <v>76625.47</v>
      </c>
      <c r="S1007">
        <v>5</v>
      </c>
      <c r="T1007">
        <v>0</v>
      </c>
      <c r="U1007" t="s">
        <v>28</v>
      </c>
    </row>
    <row r="1008" spans="1:21" x14ac:dyDescent="0.25">
      <c r="A1008">
        <v>1272</v>
      </c>
      <c r="B1008" t="s">
        <v>2383</v>
      </c>
      <c r="C1008" s="1">
        <v>40178</v>
      </c>
      <c r="D1008" t="s">
        <v>2143</v>
      </c>
      <c r="E1008" t="s">
        <v>246</v>
      </c>
      <c r="F1008" t="s">
        <v>247</v>
      </c>
      <c r="G1008" t="s">
        <v>248</v>
      </c>
      <c r="H1008" t="s">
        <v>674</v>
      </c>
      <c r="I1008" t="s">
        <v>147</v>
      </c>
      <c r="J1008" t="s">
        <v>148</v>
      </c>
      <c r="K1008">
        <v>23</v>
      </c>
      <c r="L1008" t="s">
        <v>149</v>
      </c>
      <c r="M1008" t="s">
        <v>31</v>
      </c>
      <c r="N1008" t="s">
        <v>32</v>
      </c>
      <c r="O1008" t="s">
        <v>33</v>
      </c>
      <c r="P1008" s="1">
        <v>40178</v>
      </c>
      <c r="Q1008" t="s">
        <v>53</v>
      </c>
      <c r="R1008" s="2">
        <v>15472.22</v>
      </c>
      <c r="S1008">
        <v>5</v>
      </c>
      <c r="T1008">
        <v>0</v>
      </c>
      <c r="U1008" t="s">
        <v>28</v>
      </c>
    </row>
    <row r="1009" spans="1:21" x14ac:dyDescent="0.25">
      <c r="A1009">
        <v>1273</v>
      </c>
      <c r="B1009" t="s">
        <v>2384</v>
      </c>
      <c r="C1009" s="1">
        <v>40178</v>
      </c>
      <c r="D1009" t="s">
        <v>2145</v>
      </c>
      <c r="E1009" t="s">
        <v>246</v>
      </c>
      <c r="F1009" t="s">
        <v>247</v>
      </c>
      <c r="G1009" t="s">
        <v>248</v>
      </c>
      <c r="H1009" t="s">
        <v>674</v>
      </c>
      <c r="I1009" t="s">
        <v>147</v>
      </c>
      <c r="J1009" t="s">
        <v>148</v>
      </c>
      <c r="K1009">
        <v>23</v>
      </c>
      <c r="L1009" t="s">
        <v>149</v>
      </c>
      <c r="M1009" t="s">
        <v>31</v>
      </c>
      <c r="N1009" t="s">
        <v>32</v>
      </c>
      <c r="O1009" t="s">
        <v>33</v>
      </c>
      <c r="P1009" s="1">
        <v>40178</v>
      </c>
      <c r="Q1009" t="s">
        <v>53</v>
      </c>
      <c r="R1009" s="2">
        <v>36554.129999999997</v>
      </c>
      <c r="S1009">
        <v>5</v>
      </c>
      <c r="T1009">
        <v>0</v>
      </c>
      <c r="U1009" t="s">
        <v>28</v>
      </c>
    </row>
    <row r="1010" spans="1:21" x14ac:dyDescent="0.25">
      <c r="A1010">
        <v>1274</v>
      </c>
      <c r="B1010" t="s">
        <v>2385</v>
      </c>
      <c r="C1010" s="1">
        <v>40178</v>
      </c>
      <c r="D1010" t="s">
        <v>2147</v>
      </c>
      <c r="E1010" t="s">
        <v>246</v>
      </c>
      <c r="F1010" t="s">
        <v>247</v>
      </c>
      <c r="G1010" t="s">
        <v>248</v>
      </c>
      <c r="H1010" t="s">
        <v>674</v>
      </c>
      <c r="I1010" t="s">
        <v>147</v>
      </c>
      <c r="J1010" t="s">
        <v>148</v>
      </c>
      <c r="K1010">
        <v>23</v>
      </c>
      <c r="L1010" t="s">
        <v>149</v>
      </c>
      <c r="M1010" t="s">
        <v>31</v>
      </c>
      <c r="N1010" t="s">
        <v>32</v>
      </c>
      <c r="O1010" t="s">
        <v>33</v>
      </c>
      <c r="P1010" s="1">
        <v>40178</v>
      </c>
      <c r="Q1010" t="s">
        <v>53</v>
      </c>
      <c r="R1010" s="2">
        <v>5947.11</v>
      </c>
      <c r="S1010">
        <v>5</v>
      </c>
      <c r="T1010">
        <v>0</v>
      </c>
      <c r="U1010" t="s">
        <v>28</v>
      </c>
    </row>
    <row r="1011" spans="1:21" x14ac:dyDescent="0.25">
      <c r="A1011">
        <v>1275</v>
      </c>
      <c r="B1011" t="s">
        <v>2386</v>
      </c>
      <c r="C1011" s="1">
        <v>40178</v>
      </c>
      <c r="D1011" t="s">
        <v>2149</v>
      </c>
      <c r="E1011" t="s">
        <v>246</v>
      </c>
      <c r="F1011" t="s">
        <v>247</v>
      </c>
      <c r="G1011" t="s">
        <v>248</v>
      </c>
      <c r="H1011" t="s">
        <v>674</v>
      </c>
      <c r="I1011" t="s">
        <v>147</v>
      </c>
      <c r="J1011" t="s">
        <v>148</v>
      </c>
      <c r="K1011">
        <v>23</v>
      </c>
      <c r="L1011" t="s">
        <v>149</v>
      </c>
      <c r="M1011" t="s">
        <v>31</v>
      </c>
      <c r="N1011" t="s">
        <v>32</v>
      </c>
      <c r="O1011" t="s">
        <v>33</v>
      </c>
      <c r="P1011" s="1">
        <v>40178</v>
      </c>
      <c r="Q1011" t="s">
        <v>53</v>
      </c>
      <c r="R1011" s="2">
        <v>7784.24</v>
      </c>
      <c r="S1011">
        <v>5</v>
      </c>
      <c r="T1011">
        <v>0</v>
      </c>
      <c r="U1011" t="s">
        <v>28</v>
      </c>
    </row>
    <row r="1012" spans="1:21" x14ac:dyDescent="0.25">
      <c r="A1012">
        <v>1276</v>
      </c>
      <c r="B1012" t="s">
        <v>2387</v>
      </c>
      <c r="C1012" s="1">
        <v>40178</v>
      </c>
      <c r="D1012" t="s">
        <v>2388</v>
      </c>
      <c r="E1012" t="s">
        <v>2389</v>
      </c>
      <c r="F1012" t="s">
        <v>247</v>
      </c>
      <c r="G1012" t="s">
        <v>248</v>
      </c>
      <c r="H1012" t="s">
        <v>2390</v>
      </c>
      <c r="I1012" t="s">
        <v>147</v>
      </c>
      <c r="J1012" t="s">
        <v>148</v>
      </c>
      <c r="K1012">
        <v>23</v>
      </c>
      <c r="L1012" t="s">
        <v>149</v>
      </c>
      <c r="M1012" t="s">
        <v>31</v>
      </c>
      <c r="N1012" t="s">
        <v>32</v>
      </c>
      <c r="O1012" t="s">
        <v>33</v>
      </c>
      <c r="P1012" s="1">
        <v>40178</v>
      </c>
      <c r="Q1012" t="s">
        <v>53</v>
      </c>
      <c r="R1012" s="2">
        <v>4152.59</v>
      </c>
      <c r="S1012">
        <v>5</v>
      </c>
      <c r="T1012">
        <v>0</v>
      </c>
      <c r="U1012" t="s">
        <v>28</v>
      </c>
    </row>
    <row r="1013" spans="1:21" x14ac:dyDescent="0.25">
      <c r="A1013">
        <v>1277</v>
      </c>
      <c r="B1013" t="s">
        <v>2391</v>
      </c>
      <c r="C1013" s="1">
        <v>40178</v>
      </c>
      <c r="D1013" t="s">
        <v>2392</v>
      </c>
      <c r="E1013" t="s">
        <v>2393</v>
      </c>
      <c r="F1013" t="s">
        <v>247</v>
      </c>
      <c r="G1013" t="s">
        <v>248</v>
      </c>
      <c r="H1013" t="s">
        <v>2394</v>
      </c>
      <c r="I1013" t="s">
        <v>147</v>
      </c>
      <c r="J1013" t="s">
        <v>148</v>
      </c>
      <c r="K1013">
        <v>23</v>
      </c>
      <c r="L1013" t="s">
        <v>149</v>
      </c>
      <c r="M1013" t="s">
        <v>31</v>
      </c>
      <c r="N1013" t="s">
        <v>32</v>
      </c>
      <c r="O1013" t="s">
        <v>33</v>
      </c>
      <c r="P1013" s="1">
        <v>40178</v>
      </c>
      <c r="Q1013" t="s">
        <v>53</v>
      </c>
      <c r="R1013">
        <v>437.12</v>
      </c>
      <c r="S1013">
        <v>5</v>
      </c>
      <c r="T1013">
        <v>0</v>
      </c>
      <c r="U1013" t="s">
        <v>28</v>
      </c>
    </row>
    <row r="1014" spans="1:21" x14ac:dyDescent="0.25">
      <c r="A1014">
        <v>1278</v>
      </c>
      <c r="B1014" t="s">
        <v>2395</v>
      </c>
      <c r="C1014" s="1">
        <v>40178</v>
      </c>
      <c r="D1014" t="s">
        <v>2396</v>
      </c>
      <c r="E1014" t="s">
        <v>2397</v>
      </c>
      <c r="F1014" t="s">
        <v>247</v>
      </c>
      <c r="G1014" t="s">
        <v>248</v>
      </c>
      <c r="H1014" t="s">
        <v>2398</v>
      </c>
      <c r="I1014" t="s">
        <v>147</v>
      </c>
      <c r="J1014" t="s">
        <v>148</v>
      </c>
      <c r="K1014">
        <v>23</v>
      </c>
      <c r="L1014" t="s">
        <v>149</v>
      </c>
      <c r="M1014" t="s">
        <v>31</v>
      </c>
      <c r="N1014" t="s">
        <v>32</v>
      </c>
      <c r="O1014" t="s">
        <v>33</v>
      </c>
      <c r="P1014" s="1">
        <v>40178</v>
      </c>
      <c r="Q1014" t="s">
        <v>53</v>
      </c>
      <c r="R1014">
        <v>349.69</v>
      </c>
      <c r="S1014">
        <v>5</v>
      </c>
      <c r="T1014">
        <v>0</v>
      </c>
      <c r="U1014" t="s">
        <v>28</v>
      </c>
    </row>
    <row r="1015" spans="1:21" x14ac:dyDescent="0.25">
      <c r="A1015">
        <v>1279</v>
      </c>
      <c r="B1015" t="s">
        <v>2399</v>
      </c>
      <c r="C1015" s="1">
        <v>40178</v>
      </c>
      <c r="D1015" t="s">
        <v>2400</v>
      </c>
      <c r="E1015" t="s">
        <v>2393</v>
      </c>
      <c r="F1015" t="s">
        <v>247</v>
      </c>
      <c r="G1015" t="s">
        <v>248</v>
      </c>
      <c r="H1015" t="s">
        <v>2401</v>
      </c>
      <c r="I1015" t="s">
        <v>147</v>
      </c>
      <c r="J1015" t="s">
        <v>148</v>
      </c>
      <c r="K1015">
        <v>23</v>
      </c>
      <c r="L1015" t="s">
        <v>149</v>
      </c>
      <c r="M1015" t="s">
        <v>31</v>
      </c>
      <c r="N1015" t="s">
        <v>32</v>
      </c>
      <c r="O1015" t="s">
        <v>33</v>
      </c>
      <c r="P1015" s="1">
        <v>40178</v>
      </c>
      <c r="Q1015" t="s">
        <v>53</v>
      </c>
      <c r="R1015" s="2">
        <v>2156.4299999999998</v>
      </c>
      <c r="S1015">
        <v>5</v>
      </c>
      <c r="T1015">
        <v>0</v>
      </c>
      <c r="U1015" t="s">
        <v>28</v>
      </c>
    </row>
    <row r="1016" spans="1:21" x14ac:dyDescent="0.25">
      <c r="A1016">
        <v>1280</v>
      </c>
      <c r="B1016" t="s">
        <v>2402</v>
      </c>
      <c r="C1016" s="1">
        <v>40178</v>
      </c>
      <c r="D1016" t="s">
        <v>2403</v>
      </c>
      <c r="E1016" t="s">
        <v>2397</v>
      </c>
      <c r="F1016" t="s">
        <v>247</v>
      </c>
      <c r="G1016" t="s">
        <v>248</v>
      </c>
      <c r="H1016" t="s">
        <v>674</v>
      </c>
      <c r="I1016" t="s">
        <v>147</v>
      </c>
      <c r="J1016" t="s">
        <v>148</v>
      </c>
      <c r="K1016">
        <v>23</v>
      </c>
      <c r="L1016" t="s">
        <v>149</v>
      </c>
      <c r="M1016" t="s">
        <v>31</v>
      </c>
      <c r="N1016" t="s">
        <v>32</v>
      </c>
      <c r="O1016" t="s">
        <v>33</v>
      </c>
      <c r="P1016" s="1">
        <v>40178</v>
      </c>
      <c r="Q1016" t="s">
        <v>53</v>
      </c>
      <c r="R1016">
        <v>393.4</v>
      </c>
      <c r="S1016">
        <v>5</v>
      </c>
      <c r="T1016">
        <v>0</v>
      </c>
      <c r="U1016" t="s">
        <v>28</v>
      </c>
    </row>
    <row r="1017" spans="1:21" x14ac:dyDescent="0.25">
      <c r="A1017">
        <v>1281</v>
      </c>
      <c r="B1017" t="s">
        <v>2404</v>
      </c>
      <c r="C1017" s="1">
        <v>40178</v>
      </c>
      <c r="D1017" t="s">
        <v>2405</v>
      </c>
      <c r="E1017" t="s">
        <v>2406</v>
      </c>
      <c r="F1017" t="s">
        <v>247</v>
      </c>
      <c r="G1017" t="s">
        <v>248</v>
      </c>
      <c r="H1017" t="s">
        <v>674</v>
      </c>
      <c r="I1017" t="s">
        <v>147</v>
      </c>
      <c r="J1017" t="s">
        <v>148</v>
      </c>
      <c r="K1017">
        <v>23</v>
      </c>
      <c r="L1017" t="s">
        <v>149</v>
      </c>
      <c r="M1017" t="s">
        <v>31</v>
      </c>
      <c r="N1017" t="s">
        <v>32</v>
      </c>
      <c r="O1017" t="s">
        <v>33</v>
      </c>
      <c r="P1017" s="1">
        <v>40178</v>
      </c>
      <c r="Q1017" t="s">
        <v>53</v>
      </c>
      <c r="R1017" s="2">
        <v>16192</v>
      </c>
      <c r="S1017">
        <v>5</v>
      </c>
      <c r="T1017">
        <v>0</v>
      </c>
      <c r="U1017" t="s">
        <v>28</v>
      </c>
    </row>
    <row r="1018" spans="1:21" x14ac:dyDescent="0.25">
      <c r="A1018">
        <v>1282</v>
      </c>
      <c r="B1018" t="s">
        <v>2407</v>
      </c>
      <c r="C1018" s="1">
        <v>40178</v>
      </c>
      <c r="D1018" t="s">
        <v>2408</v>
      </c>
      <c r="E1018" t="s">
        <v>2409</v>
      </c>
      <c r="F1018" t="s">
        <v>247</v>
      </c>
      <c r="G1018" t="s">
        <v>248</v>
      </c>
      <c r="H1018" t="s">
        <v>2410</v>
      </c>
      <c r="I1018" t="s">
        <v>147</v>
      </c>
      <c r="J1018" t="s">
        <v>148</v>
      </c>
      <c r="K1018">
        <v>23</v>
      </c>
      <c r="L1018" t="s">
        <v>149</v>
      </c>
      <c r="M1018" t="s">
        <v>31</v>
      </c>
      <c r="N1018" t="s">
        <v>32</v>
      </c>
      <c r="O1018" t="s">
        <v>33</v>
      </c>
      <c r="P1018" s="1">
        <v>40178</v>
      </c>
      <c r="Q1018" t="s">
        <v>53</v>
      </c>
      <c r="R1018" s="2">
        <v>9315</v>
      </c>
      <c r="S1018">
        <v>5</v>
      </c>
      <c r="T1018">
        <v>0</v>
      </c>
      <c r="U1018" t="s">
        <v>28</v>
      </c>
    </row>
    <row r="1019" spans="1:21" x14ac:dyDescent="0.25">
      <c r="A1019">
        <v>1283</v>
      </c>
      <c r="B1019" t="s">
        <v>2411</v>
      </c>
      <c r="C1019" s="1">
        <v>40178</v>
      </c>
      <c r="D1019" t="s">
        <v>2412</v>
      </c>
      <c r="E1019" t="s">
        <v>2409</v>
      </c>
      <c r="F1019" t="s">
        <v>247</v>
      </c>
      <c r="G1019" t="s">
        <v>248</v>
      </c>
      <c r="H1019" t="s">
        <v>2410</v>
      </c>
      <c r="I1019" t="s">
        <v>147</v>
      </c>
      <c r="J1019" t="s">
        <v>148</v>
      </c>
      <c r="K1019">
        <v>23</v>
      </c>
      <c r="L1019" t="s">
        <v>149</v>
      </c>
      <c r="M1019" t="s">
        <v>31</v>
      </c>
      <c r="N1019" t="s">
        <v>32</v>
      </c>
      <c r="O1019" t="s">
        <v>33</v>
      </c>
      <c r="P1019" s="1">
        <v>40178</v>
      </c>
      <c r="Q1019" t="s">
        <v>53</v>
      </c>
      <c r="R1019" s="2">
        <v>31855</v>
      </c>
      <c r="S1019">
        <v>5</v>
      </c>
      <c r="T1019">
        <v>0</v>
      </c>
      <c r="U1019" t="s">
        <v>28</v>
      </c>
    </row>
    <row r="1020" spans="1:21" x14ac:dyDescent="0.25">
      <c r="A1020">
        <v>1284</v>
      </c>
      <c r="B1020" t="s">
        <v>2413</v>
      </c>
      <c r="C1020" s="1">
        <v>40178</v>
      </c>
      <c r="D1020" t="s">
        <v>2414</v>
      </c>
      <c r="E1020" t="s">
        <v>246</v>
      </c>
      <c r="F1020" t="s">
        <v>247</v>
      </c>
      <c r="G1020" t="s">
        <v>248</v>
      </c>
      <c r="H1020" t="s">
        <v>2415</v>
      </c>
      <c r="I1020" t="s">
        <v>147</v>
      </c>
      <c r="J1020" t="s">
        <v>148</v>
      </c>
      <c r="K1020">
        <v>23</v>
      </c>
      <c r="L1020" t="s">
        <v>149</v>
      </c>
      <c r="M1020" t="s">
        <v>31</v>
      </c>
      <c r="N1020" t="s">
        <v>32</v>
      </c>
      <c r="O1020" t="s">
        <v>33</v>
      </c>
      <c r="P1020" s="1">
        <v>40178</v>
      </c>
      <c r="Q1020" t="s">
        <v>53</v>
      </c>
      <c r="R1020" s="2">
        <v>4542.5</v>
      </c>
      <c r="S1020">
        <v>5</v>
      </c>
      <c r="T1020">
        <v>0</v>
      </c>
      <c r="U1020" t="s">
        <v>28</v>
      </c>
    </row>
    <row r="1021" spans="1:21" x14ac:dyDescent="0.25">
      <c r="A1021">
        <v>1285</v>
      </c>
      <c r="B1021" t="s">
        <v>2416</v>
      </c>
      <c r="C1021" s="1">
        <v>40178</v>
      </c>
      <c r="D1021" t="s">
        <v>2417</v>
      </c>
      <c r="E1021" t="s">
        <v>246</v>
      </c>
      <c r="F1021" t="s">
        <v>247</v>
      </c>
      <c r="G1021" t="s">
        <v>248</v>
      </c>
      <c r="H1021" t="s">
        <v>2418</v>
      </c>
      <c r="I1021" t="s">
        <v>147</v>
      </c>
      <c r="J1021" t="s">
        <v>148</v>
      </c>
      <c r="K1021">
        <v>23</v>
      </c>
      <c r="L1021" t="s">
        <v>149</v>
      </c>
      <c r="M1021" t="s">
        <v>31</v>
      </c>
      <c r="N1021" t="s">
        <v>32</v>
      </c>
      <c r="O1021" t="s">
        <v>33</v>
      </c>
      <c r="P1021" s="1">
        <v>40178</v>
      </c>
      <c r="Q1021" t="s">
        <v>53</v>
      </c>
      <c r="R1021" s="2">
        <v>1597.35</v>
      </c>
      <c r="S1021">
        <v>5</v>
      </c>
      <c r="T1021">
        <v>0</v>
      </c>
      <c r="U1021" t="s">
        <v>28</v>
      </c>
    </row>
    <row r="1022" spans="1:21" x14ac:dyDescent="0.25">
      <c r="A1022">
        <v>1286</v>
      </c>
      <c r="B1022" t="s">
        <v>2419</v>
      </c>
      <c r="C1022" s="1">
        <v>40178</v>
      </c>
      <c r="D1022" t="s">
        <v>2420</v>
      </c>
      <c r="E1022" t="s">
        <v>246</v>
      </c>
      <c r="F1022" t="s">
        <v>247</v>
      </c>
      <c r="G1022" t="s">
        <v>248</v>
      </c>
      <c r="H1022" t="s">
        <v>674</v>
      </c>
      <c r="I1022" t="s">
        <v>147</v>
      </c>
      <c r="J1022" t="s">
        <v>148</v>
      </c>
      <c r="K1022">
        <v>23</v>
      </c>
      <c r="L1022" t="s">
        <v>149</v>
      </c>
      <c r="M1022" t="s">
        <v>31</v>
      </c>
      <c r="N1022" t="s">
        <v>32</v>
      </c>
      <c r="O1022" t="s">
        <v>33</v>
      </c>
      <c r="P1022" s="1">
        <v>40178</v>
      </c>
      <c r="Q1022" t="s">
        <v>53</v>
      </c>
      <c r="R1022">
        <v>655.5</v>
      </c>
      <c r="S1022">
        <v>5</v>
      </c>
      <c r="T1022">
        <v>0</v>
      </c>
      <c r="U1022" t="s">
        <v>28</v>
      </c>
    </row>
    <row r="1023" spans="1:21" x14ac:dyDescent="0.25">
      <c r="A1023">
        <v>1287</v>
      </c>
      <c r="B1023" t="s">
        <v>2421</v>
      </c>
      <c r="C1023" s="1">
        <v>40178</v>
      </c>
      <c r="D1023" t="s">
        <v>2422</v>
      </c>
      <c r="E1023" t="s">
        <v>2423</v>
      </c>
      <c r="F1023" t="s">
        <v>247</v>
      </c>
      <c r="G1023" t="s">
        <v>248</v>
      </c>
      <c r="H1023" t="s">
        <v>2424</v>
      </c>
      <c r="I1023" t="s">
        <v>147</v>
      </c>
      <c r="J1023" t="s">
        <v>148</v>
      </c>
      <c r="K1023">
        <v>23</v>
      </c>
      <c r="L1023" t="s">
        <v>149</v>
      </c>
      <c r="M1023" t="s">
        <v>31</v>
      </c>
      <c r="N1023" t="s">
        <v>32</v>
      </c>
      <c r="O1023" t="s">
        <v>33</v>
      </c>
      <c r="P1023" s="1">
        <v>40178</v>
      </c>
      <c r="Q1023" t="s">
        <v>53</v>
      </c>
      <c r="R1023" s="2">
        <v>14371.04</v>
      </c>
      <c r="S1023">
        <v>5</v>
      </c>
      <c r="T1023">
        <v>0</v>
      </c>
      <c r="U1023" t="s">
        <v>28</v>
      </c>
    </row>
    <row r="1024" spans="1:21" x14ac:dyDescent="0.25">
      <c r="A1024">
        <v>1288</v>
      </c>
      <c r="B1024" t="s">
        <v>2425</v>
      </c>
      <c r="C1024" s="1">
        <v>40178</v>
      </c>
      <c r="D1024" t="s">
        <v>2426</v>
      </c>
      <c r="E1024" t="s">
        <v>2427</v>
      </c>
      <c r="F1024" t="s">
        <v>247</v>
      </c>
      <c r="G1024" t="s">
        <v>248</v>
      </c>
      <c r="H1024" t="s">
        <v>2428</v>
      </c>
      <c r="I1024" t="s">
        <v>147</v>
      </c>
      <c r="J1024" t="s">
        <v>148</v>
      </c>
      <c r="K1024">
        <v>23</v>
      </c>
      <c r="L1024" t="s">
        <v>149</v>
      </c>
      <c r="M1024" t="s">
        <v>31</v>
      </c>
      <c r="N1024" t="s">
        <v>32</v>
      </c>
      <c r="O1024" t="s">
        <v>33</v>
      </c>
      <c r="P1024" s="1">
        <v>40178</v>
      </c>
      <c r="Q1024" t="s">
        <v>53</v>
      </c>
      <c r="R1024" s="2">
        <v>7511.8</v>
      </c>
      <c r="S1024">
        <v>5</v>
      </c>
      <c r="T1024">
        <v>0</v>
      </c>
      <c r="U1024" t="s">
        <v>28</v>
      </c>
    </row>
    <row r="1025" spans="1:21" x14ac:dyDescent="0.25">
      <c r="A1025">
        <v>1289</v>
      </c>
      <c r="B1025" t="s">
        <v>2429</v>
      </c>
      <c r="C1025" s="1">
        <v>40178</v>
      </c>
      <c r="D1025" t="s">
        <v>2430</v>
      </c>
      <c r="E1025" t="s">
        <v>2005</v>
      </c>
      <c r="F1025" t="s">
        <v>247</v>
      </c>
      <c r="G1025" t="s">
        <v>248</v>
      </c>
      <c r="H1025" t="s">
        <v>2431</v>
      </c>
      <c r="I1025" t="s">
        <v>147</v>
      </c>
      <c r="J1025" t="s">
        <v>148</v>
      </c>
      <c r="K1025">
        <v>23</v>
      </c>
      <c r="L1025" t="s">
        <v>149</v>
      </c>
      <c r="M1025" t="s">
        <v>31</v>
      </c>
      <c r="N1025" t="s">
        <v>32</v>
      </c>
      <c r="O1025" t="s">
        <v>33</v>
      </c>
      <c r="P1025" s="1">
        <v>40178</v>
      </c>
      <c r="Q1025" t="s">
        <v>53</v>
      </c>
      <c r="R1025" s="2">
        <v>8317.3799999999992</v>
      </c>
      <c r="S1025">
        <v>5</v>
      </c>
      <c r="T1025">
        <v>0</v>
      </c>
      <c r="U1025" t="s">
        <v>28</v>
      </c>
    </row>
    <row r="1026" spans="1:21" x14ac:dyDescent="0.25">
      <c r="A1026">
        <v>1290</v>
      </c>
      <c r="B1026" t="s">
        <v>2432</v>
      </c>
      <c r="C1026" s="1">
        <v>40178</v>
      </c>
      <c r="D1026" t="s">
        <v>2433</v>
      </c>
      <c r="E1026" t="s">
        <v>1995</v>
      </c>
      <c r="F1026" t="s">
        <v>247</v>
      </c>
      <c r="G1026" t="s">
        <v>248</v>
      </c>
      <c r="H1026" t="s">
        <v>2434</v>
      </c>
      <c r="I1026" t="s">
        <v>147</v>
      </c>
      <c r="J1026" t="s">
        <v>148</v>
      </c>
      <c r="K1026">
        <v>23</v>
      </c>
      <c r="L1026" t="s">
        <v>149</v>
      </c>
      <c r="M1026" t="s">
        <v>31</v>
      </c>
      <c r="N1026" t="s">
        <v>32</v>
      </c>
      <c r="O1026" t="s">
        <v>33</v>
      </c>
      <c r="P1026" s="1">
        <v>40178</v>
      </c>
      <c r="Q1026" t="s">
        <v>53</v>
      </c>
      <c r="R1026" s="2">
        <v>4807</v>
      </c>
      <c r="S1026">
        <v>5</v>
      </c>
      <c r="T1026">
        <v>0</v>
      </c>
      <c r="U1026" t="s">
        <v>28</v>
      </c>
    </row>
    <row r="1027" spans="1:21" x14ac:dyDescent="0.25">
      <c r="A1027">
        <v>1291</v>
      </c>
      <c r="B1027" t="s">
        <v>2435</v>
      </c>
      <c r="C1027" s="1">
        <v>40178</v>
      </c>
      <c r="D1027" t="s">
        <v>2426</v>
      </c>
      <c r="E1027" t="s">
        <v>2427</v>
      </c>
      <c r="F1027" t="s">
        <v>247</v>
      </c>
      <c r="G1027" t="s">
        <v>248</v>
      </c>
      <c r="H1027" t="s">
        <v>2436</v>
      </c>
      <c r="I1027" t="s">
        <v>147</v>
      </c>
      <c r="J1027" t="s">
        <v>148</v>
      </c>
      <c r="K1027">
        <v>23</v>
      </c>
      <c r="L1027" t="s">
        <v>149</v>
      </c>
      <c r="M1027" t="s">
        <v>31</v>
      </c>
      <c r="N1027" t="s">
        <v>32</v>
      </c>
      <c r="O1027" t="s">
        <v>33</v>
      </c>
      <c r="P1027" s="1">
        <v>40178</v>
      </c>
      <c r="Q1027" t="s">
        <v>53</v>
      </c>
      <c r="R1027" s="2">
        <v>7891.82</v>
      </c>
      <c r="S1027">
        <v>5</v>
      </c>
      <c r="T1027">
        <v>0</v>
      </c>
      <c r="U1027" t="s">
        <v>28</v>
      </c>
    </row>
    <row r="1028" spans="1:21" x14ac:dyDescent="0.25">
      <c r="A1028">
        <v>1292</v>
      </c>
      <c r="B1028" t="s">
        <v>2437</v>
      </c>
      <c r="C1028" s="1">
        <v>40178</v>
      </c>
      <c r="D1028" t="s">
        <v>2438</v>
      </c>
      <c r="E1028" t="s">
        <v>1995</v>
      </c>
      <c r="F1028" t="s">
        <v>247</v>
      </c>
      <c r="G1028" t="s">
        <v>248</v>
      </c>
      <c r="H1028" t="s">
        <v>2439</v>
      </c>
      <c r="I1028" t="s">
        <v>147</v>
      </c>
      <c r="J1028" t="s">
        <v>148</v>
      </c>
      <c r="K1028">
        <v>23</v>
      </c>
      <c r="L1028" t="s">
        <v>149</v>
      </c>
      <c r="M1028" t="s">
        <v>31</v>
      </c>
      <c r="N1028" t="s">
        <v>32</v>
      </c>
      <c r="O1028" t="s">
        <v>33</v>
      </c>
      <c r="P1028" s="1">
        <v>40178</v>
      </c>
      <c r="Q1028" t="s">
        <v>53</v>
      </c>
      <c r="R1028" s="2">
        <v>3414.35</v>
      </c>
      <c r="S1028">
        <v>5</v>
      </c>
      <c r="T1028">
        <v>0</v>
      </c>
      <c r="U1028" t="s">
        <v>28</v>
      </c>
    </row>
    <row r="1029" spans="1:21" x14ac:dyDescent="0.25">
      <c r="A1029">
        <v>1293</v>
      </c>
      <c r="B1029" t="s">
        <v>2440</v>
      </c>
      <c r="C1029" s="1">
        <v>40178</v>
      </c>
      <c r="D1029" t="s">
        <v>2441</v>
      </c>
      <c r="E1029" t="s">
        <v>2026</v>
      </c>
      <c r="F1029" t="s">
        <v>247</v>
      </c>
      <c r="G1029" t="s">
        <v>248</v>
      </c>
      <c r="H1029" t="s">
        <v>2442</v>
      </c>
      <c r="I1029" t="s">
        <v>147</v>
      </c>
      <c r="J1029" t="s">
        <v>148</v>
      </c>
      <c r="K1029">
        <v>23</v>
      </c>
      <c r="L1029" t="s">
        <v>149</v>
      </c>
      <c r="M1029" t="s">
        <v>31</v>
      </c>
      <c r="N1029" t="s">
        <v>32</v>
      </c>
      <c r="O1029" t="s">
        <v>33</v>
      </c>
      <c r="P1029" s="1">
        <v>40178</v>
      </c>
      <c r="Q1029" t="s">
        <v>53</v>
      </c>
      <c r="R1029" s="2">
        <v>16143.7</v>
      </c>
      <c r="S1029">
        <v>5</v>
      </c>
      <c r="T1029">
        <v>0</v>
      </c>
      <c r="U1029" t="s">
        <v>28</v>
      </c>
    </row>
    <row r="1030" spans="1:21" x14ac:dyDescent="0.25">
      <c r="A1030">
        <v>1294</v>
      </c>
      <c r="B1030" t="s">
        <v>2443</v>
      </c>
      <c r="C1030" s="1">
        <v>40178</v>
      </c>
      <c r="D1030" t="s">
        <v>2444</v>
      </c>
      <c r="E1030" t="s">
        <v>2445</v>
      </c>
      <c r="F1030" t="s">
        <v>247</v>
      </c>
      <c r="G1030" t="s">
        <v>248</v>
      </c>
      <c r="H1030" t="s">
        <v>2446</v>
      </c>
      <c r="I1030" t="s">
        <v>147</v>
      </c>
      <c r="J1030" t="s">
        <v>148</v>
      </c>
      <c r="K1030">
        <v>23</v>
      </c>
      <c r="L1030" t="s">
        <v>149</v>
      </c>
      <c r="M1030" t="s">
        <v>31</v>
      </c>
      <c r="N1030" t="s">
        <v>32</v>
      </c>
      <c r="O1030" t="s">
        <v>33</v>
      </c>
      <c r="P1030" s="1">
        <v>40178</v>
      </c>
      <c r="Q1030" t="s">
        <v>53</v>
      </c>
      <c r="R1030" s="2">
        <v>6551.55</v>
      </c>
      <c r="S1030">
        <v>5</v>
      </c>
      <c r="T1030">
        <v>0</v>
      </c>
      <c r="U1030" t="s">
        <v>28</v>
      </c>
    </row>
    <row r="1031" spans="1:21" x14ac:dyDescent="0.25">
      <c r="A1031">
        <v>1295</v>
      </c>
      <c r="B1031" t="s">
        <v>2447</v>
      </c>
      <c r="C1031" s="1">
        <v>40178</v>
      </c>
      <c r="D1031" t="s">
        <v>2448</v>
      </c>
      <c r="E1031" t="s">
        <v>1995</v>
      </c>
      <c r="F1031" t="s">
        <v>247</v>
      </c>
      <c r="G1031" t="s">
        <v>248</v>
      </c>
      <c r="H1031" t="s">
        <v>2449</v>
      </c>
      <c r="I1031" t="s">
        <v>147</v>
      </c>
      <c r="J1031" t="s">
        <v>148</v>
      </c>
      <c r="K1031">
        <v>23</v>
      </c>
      <c r="L1031" t="s">
        <v>149</v>
      </c>
      <c r="M1031" t="s">
        <v>31</v>
      </c>
      <c r="N1031" t="s">
        <v>32</v>
      </c>
      <c r="O1031" t="s">
        <v>33</v>
      </c>
      <c r="P1031" s="1">
        <v>40178</v>
      </c>
      <c r="Q1031" t="s">
        <v>53</v>
      </c>
      <c r="R1031" s="2">
        <v>5462.5</v>
      </c>
      <c r="S1031">
        <v>5</v>
      </c>
      <c r="T1031">
        <v>0</v>
      </c>
      <c r="U1031" t="s">
        <v>28</v>
      </c>
    </row>
    <row r="1032" spans="1:21" x14ac:dyDescent="0.25">
      <c r="A1032">
        <v>1296</v>
      </c>
      <c r="B1032" t="s">
        <v>2450</v>
      </c>
      <c r="C1032" s="1">
        <v>40178</v>
      </c>
      <c r="D1032" t="s">
        <v>2451</v>
      </c>
      <c r="E1032" t="s">
        <v>246</v>
      </c>
      <c r="F1032" t="s">
        <v>247</v>
      </c>
      <c r="G1032" t="s">
        <v>248</v>
      </c>
      <c r="H1032" t="s">
        <v>2452</v>
      </c>
      <c r="I1032" t="s">
        <v>147</v>
      </c>
      <c r="J1032" t="s">
        <v>148</v>
      </c>
      <c r="K1032">
        <v>23</v>
      </c>
      <c r="L1032" t="s">
        <v>149</v>
      </c>
      <c r="M1032" t="s">
        <v>31</v>
      </c>
      <c r="N1032" t="s">
        <v>32</v>
      </c>
      <c r="O1032" t="s">
        <v>33</v>
      </c>
      <c r="P1032" s="1">
        <v>40178</v>
      </c>
      <c r="Q1032" t="s">
        <v>53</v>
      </c>
      <c r="R1032" s="2">
        <v>6477.95</v>
      </c>
      <c r="S1032">
        <v>5</v>
      </c>
      <c r="T1032">
        <v>0</v>
      </c>
      <c r="U1032" t="s">
        <v>28</v>
      </c>
    </row>
    <row r="1033" spans="1:21" x14ac:dyDescent="0.25">
      <c r="A1033">
        <v>1297</v>
      </c>
      <c r="B1033" t="s">
        <v>2453</v>
      </c>
      <c r="C1033" s="1">
        <v>40178</v>
      </c>
      <c r="D1033" t="s">
        <v>2454</v>
      </c>
      <c r="E1033" t="s">
        <v>246</v>
      </c>
      <c r="F1033" t="s">
        <v>247</v>
      </c>
      <c r="G1033" t="s">
        <v>248</v>
      </c>
      <c r="H1033" t="s">
        <v>2455</v>
      </c>
      <c r="I1033" t="s">
        <v>147</v>
      </c>
      <c r="J1033" t="s">
        <v>148</v>
      </c>
      <c r="K1033">
        <v>23</v>
      </c>
      <c r="L1033" t="s">
        <v>149</v>
      </c>
      <c r="M1033" t="s">
        <v>31</v>
      </c>
      <c r="N1033" t="s">
        <v>32</v>
      </c>
      <c r="O1033" t="s">
        <v>33</v>
      </c>
      <c r="P1033" s="1">
        <v>40178</v>
      </c>
      <c r="Q1033" t="s">
        <v>53</v>
      </c>
      <c r="R1033" s="2">
        <v>6483.7</v>
      </c>
      <c r="S1033">
        <v>5</v>
      </c>
      <c r="T1033">
        <v>0</v>
      </c>
      <c r="U1033" t="s">
        <v>28</v>
      </c>
    </row>
    <row r="1034" spans="1:21" x14ac:dyDescent="0.25">
      <c r="A1034">
        <v>1298</v>
      </c>
      <c r="B1034" t="s">
        <v>2456</v>
      </c>
      <c r="C1034" s="1">
        <v>40178</v>
      </c>
      <c r="D1034" t="s">
        <v>2457</v>
      </c>
      <c r="E1034" t="s">
        <v>2458</v>
      </c>
      <c r="F1034" t="s">
        <v>247</v>
      </c>
      <c r="G1034" t="s">
        <v>248</v>
      </c>
      <c r="H1034" t="s">
        <v>2452</v>
      </c>
      <c r="I1034" t="s">
        <v>147</v>
      </c>
      <c r="J1034" t="s">
        <v>148</v>
      </c>
      <c r="K1034">
        <v>23</v>
      </c>
      <c r="L1034" t="s">
        <v>149</v>
      </c>
      <c r="M1034" t="s">
        <v>31</v>
      </c>
      <c r="N1034" t="s">
        <v>32</v>
      </c>
      <c r="O1034" t="s">
        <v>33</v>
      </c>
      <c r="P1034" s="1">
        <v>40178</v>
      </c>
      <c r="Q1034" t="s">
        <v>53</v>
      </c>
      <c r="R1034" s="2">
        <v>39100</v>
      </c>
      <c r="S1034">
        <v>5</v>
      </c>
      <c r="T1034">
        <v>0</v>
      </c>
      <c r="U1034" t="s">
        <v>28</v>
      </c>
    </row>
    <row r="1035" spans="1:21" x14ac:dyDescent="0.25">
      <c r="A1035">
        <v>1299</v>
      </c>
      <c r="B1035" t="s">
        <v>2459</v>
      </c>
      <c r="C1035" s="1">
        <v>40178</v>
      </c>
      <c r="D1035" t="s">
        <v>2460</v>
      </c>
      <c r="E1035" t="s">
        <v>246</v>
      </c>
      <c r="F1035" t="s">
        <v>247</v>
      </c>
      <c r="G1035" t="s">
        <v>248</v>
      </c>
      <c r="H1035" t="s">
        <v>2461</v>
      </c>
      <c r="I1035" t="s">
        <v>147</v>
      </c>
      <c r="J1035" t="s">
        <v>148</v>
      </c>
      <c r="K1035">
        <v>23</v>
      </c>
      <c r="L1035" t="s">
        <v>149</v>
      </c>
      <c r="M1035" t="s">
        <v>31</v>
      </c>
      <c r="N1035" t="s">
        <v>32</v>
      </c>
      <c r="O1035" t="s">
        <v>33</v>
      </c>
      <c r="P1035" s="1">
        <v>40178</v>
      </c>
      <c r="Q1035" t="s">
        <v>53</v>
      </c>
      <c r="R1035" s="2">
        <v>5629.25</v>
      </c>
      <c r="S1035">
        <v>5</v>
      </c>
      <c r="T1035">
        <v>0</v>
      </c>
      <c r="U1035" t="s">
        <v>28</v>
      </c>
    </row>
    <row r="1036" spans="1:21" x14ac:dyDescent="0.25">
      <c r="A1036">
        <v>1300</v>
      </c>
      <c r="B1036" t="s">
        <v>2462</v>
      </c>
      <c r="C1036" s="1">
        <v>40178</v>
      </c>
      <c r="D1036" t="s">
        <v>2463</v>
      </c>
      <c r="E1036" t="s">
        <v>246</v>
      </c>
      <c r="F1036" t="s">
        <v>247</v>
      </c>
      <c r="G1036" t="s">
        <v>248</v>
      </c>
      <c r="H1036" t="s">
        <v>2464</v>
      </c>
      <c r="I1036" t="s">
        <v>147</v>
      </c>
      <c r="J1036" t="s">
        <v>148</v>
      </c>
      <c r="K1036">
        <v>23</v>
      </c>
      <c r="L1036" t="s">
        <v>149</v>
      </c>
      <c r="M1036" t="s">
        <v>31</v>
      </c>
      <c r="N1036" t="s">
        <v>32</v>
      </c>
      <c r="O1036" t="s">
        <v>33</v>
      </c>
      <c r="P1036" s="1">
        <v>40178</v>
      </c>
      <c r="Q1036" t="s">
        <v>53</v>
      </c>
      <c r="R1036" s="2">
        <v>4048</v>
      </c>
      <c r="S1036">
        <v>5</v>
      </c>
      <c r="T1036">
        <v>0</v>
      </c>
      <c r="U1036" t="s">
        <v>28</v>
      </c>
    </row>
    <row r="1037" spans="1:21" x14ac:dyDescent="0.25">
      <c r="A1037">
        <v>1301</v>
      </c>
      <c r="B1037" t="s">
        <v>2465</v>
      </c>
      <c r="C1037" s="1">
        <v>40543</v>
      </c>
      <c r="D1037" t="s">
        <v>2466</v>
      </c>
      <c r="E1037" t="s">
        <v>246</v>
      </c>
      <c r="F1037" t="s">
        <v>247</v>
      </c>
      <c r="G1037" t="s">
        <v>248</v>
      </c>
      <c r="H1037" t="s">
        <v>2467</v>
      </c>
      <c r="I1037" t="s">
        <v>147</v>
      </c>
      <c r="J1037" t="s">
        <v>148</v>
      </c>
      <c r="K1037">
        <v>23</v>
      </c>
      <c r="L1037" t="s">
        <v>149</v>
      </c>
      <c r="M1037" t="s">
        <v>31</v>
      </c>
      <c r="N1037" t="s">
        <v>32</v>
      </c>
      <c r="O1037" t="s">
        <v>33</v>
      </c>
      <c r="P1037" s="1">
        <v>40543</v>
      </c>
      <c r="Q1037" t="s">
        <v>53</v>
      </c>
      <c r="R1037" s="2">
        <v>11600</v>
      </c>
      <c r="S1037">
        <v>5</v>
      </c>
      <c r="T1037">
        <v>0</v>
      </c>
      <c r="U1037" t="s">
        <v>28</v>
      </c>
    </row>
    <row r="1038" spans="1:21" x14ac:dyDescent="0.25">
      <c r="A1038">
        <v>1302</v>
      </c>
      <c r="B1038" t="s">
        <v>2468</v>
      </c>
      <c r="C1038" s="1">
        <v>40543</v>
      </c>
      <c r="D1038" t="s">
        <v>2469</v>
      </c>
      <c r="E1038" t="s">
        <v>246</v>
      </c>
      <c r="F1038" t="s">
        <v>247</v>
      </c>
      <c r="G1038" t="s">
        <v>248</v>
      </c>
      <c r="H1038" t="s">
        <v>674</v>
      </c>
      <c r="I1038" t="s">
        <v>147</v>
      </c>
      <c r="J1038" t="s">
        <v>148</v>
      </c>
      <c r="K1038">
        <v>23</v>
      </c>
      <c r="L1038" t="s">
        <v>149</v>
      </c>
      <c r="M1038" t="s">
        <v>31</v>
      </c>
      <c r="N1038" t="s">
        <v>32</v>
      </c>
      <c r="O1038" t="s">
        <v>33</v>
      </c>
      <c r="P1038" s="1">
        <v>40543</v>
      </c>
      <c r="Q1038" t="s">
        <v>53</v>
      </c>
      <c r="R1038" s="2">
        <v>29185</v>
      </c>
      <c r="S1038">
        <v>5</v>
      </c>
      <c r="T1038">
        <v>0</v>
      </c>
      <c r="U1038" t="s">
        <v>28</v>
      </c>
    </row>
    <row r="1039" spans="1:21" x14ac:dyDescent="0.25">
      <c r="A1039">
        <v>1303</v>
      </c>
      <c r="B1039" t="s">
        <v>2470</v>
      </c>
      <c r="C1039" s="1">
        <v>40543</v>
      </c>
      <c r="D1039" t="s">
        <v>2471</v>
      </c>
      <c r="E1039" t="s">
        <v>246</v>
      </c>
      <c r="F1039" t="s">
        <v>247</v>
      </c>
      <c r="G1039" t="s">
        <v>248</v>
      </c>
      <c r="H1039" t="s">
        <v>674</v>
      </c>
      <c r="I1039" t="s">
        <v>112</v>
      </c>
      <c r="J1039" t="s">
        <v>113</v>
      </c>
      <c r="K1039">
        <v>19</v>
      </c>
      <c r="L1039" t="s">
        <v>114</v>
      </c>
      <c r="M1039" t="s">
        <v>31</v>
      </c>
      <c r="N1039" t="s">
        <v>32</v>
      </c>
      <c r="O1039" t="s">
        <v>33</v>
      </c>
      <c r="P1039" s="1">
        <v>40543</v>
      </c>
      <c r="Q1039" t="s">
        <v>53</v>
      </c>
      <c r="R1039" s="2">
        <v>4274.7</v>
      </c>
      <c r="S1039">
        <v>5</v>
      </c>
      <c r="T1039">
        <v>0</v>
      </c>
      <c r="U1039" t="s">
        <v>28</v>
      </c>
    </row>
    <row r="1040" spans="1:21" x14ac:dyDescent="0.25">
      <c r="A1040">
        <v>1304</v>
      </c>
      <c r="B1040" t="s">
        <v>2472</v>
      </c>
      <c r="C1040" s="1">
        <v>40543</v>
      </c>
      <c r="D1040" t="s">
        <v>2473</v>
      </c>
      <c r="E1040" t="s">
        <v>246</v>
      </c>
      <c r="F1040" t="s">
        <v>247</v>
      </c>
      <c r="G1040" t="s">
        <v>248</v>
      </c>
      <c r="H1040" t="s">
        <v>674</v>
      </c>
      <c r="I1040" t="s">
        <v>112</v>
      </c>
      <c r="J1040" t="s">
        <v>113</v>
      </c>
      <c r="K1040">
        <v>19</v>
      </c>
      <c r="L1040" t="s">
        <v>114</v>
      </c>
      <c r="M1040" t="s">
        <v>31</v>
      </c>
      <c r="N1040" t="s">
        <v>32</v>
      </c>
      <c r="O1040" t="s">
        <v>33</v>
      </c>
      <c r="P1040" s="1">
        <v>40543</v>
      </c>
      <c r="Q1040" t="s">
        <v>53</v>
      </c>
      <c r="R1040" s="2">
        <v>1088.72</v>
      </c>
      <c r="S1040">
        <v>5</v>
      </c>
      <c r="T1040">
        <v>0</v>
      </c>
      <c r="U1040" t="s">
        <v>28</v>
      </c>
    </row>
    <row r="1041" spans="1:21" x14ac:dyDescent="0.25">
      <c r="A1041">
        <v>1305</v>
      </c>
      <c r="B1041" t="s">
        <v>2474</v>
      </c>
      <c r="C1041" s="1">
        <v>40543</v>
      </c>
      <c r="D1041" t="s">
        <v>2475</v>
      </c>
      <c r="E1041" t="s">
        <v>246</v>
      </c>
      <c r="F1041" t="s">
        <v>247</v>
      </c>
      <c r="G1041" t="s">
        <v>248</v>
      </c>
      <c r="H1041" t="s">
        <v>674</v>
      </c>
      <c r="I1041" t="s">
        <v>112</v>
      </c>
      <c r="J1041" t="s">
        <v>113</v>
      </c>
      <c r="K1041">
        <v>19</v>
      </c>
      <c r="L1041" t="s">
        <v>114</v>
      </c>
      <c r="M1041" t="s">
        <v>31</v>
      </c>
      <c r="N1041" t="s">
        <v>32</v>
      </c>
      <c r="O1041" t="s">
        <v>33</v>
      </c>
      <c r="P1041" s="1">
        <v>40543</v>
      </c>
      <c r="Q1041" t="s">
        <v>53</v>
      </c>
      <c r="R1041" s="2">
        <v>60757.32</v>
      </c>
      <c r="S1041">
        <v>5</v>
      </c>
      <c r="T1041">
        <v>0</v>
      </c>
      <c r="U1041" t="s">
        <v>28</v>
      </c>
    </row>
    <row r="1042" spans="1:21" x14ac:dyDescent="0.25">
      <c r="A1042">
        <v>1306</v>
      </c>
      <c r="B1042" t="s">
        <v>2476</v>
      </c>
      <c r="C1042" s="1">
        <v>40543</v>
      </c>
      <c r="D1042" t="s">
        <v>2477</v>
      </c>
      <c r="E1042" t="s">
        <v>246</v>
      </c>
      <c r="F1042" t="s">
        <v>247</v>
      </c>
      <c r="G1042" t="s">
        <v>248</v>
      </c>
      <c r="H1042" t="s">
        <v>674</v>
      </c>
      <c r="I1042" t="s">
        <v>112</v>
      </c>
      <c r="J1042" t="s">
        <v>113</v>
      </c>
      <c r="K1042">
        <v>19</v>
      </c>
      <c r="L1042" t="s">
        <v>114</v>
      </c>
      <c r="M1042" t="s">
        <v>31</v>
      </c>
      <c r="N1042" t="s">
        <v>32</v>
      </c>
      <c r="O1042" t="s">
        <v>33</v>
      </c>
      <c r="P1042" s="1">
        <v>40543</v>
      </c>
      <c r="Q1042" t="s">
        <v>53</v>
      </c>
      <c r="R1042" s="2">
        <v>9500.4</v>
      </c>
      <c r="S1042">
        <v>5</v>
      </c>
      <c r="T1042">
        <v>0</v>
      </c>
      <c r="U1042" t="s">
        <v>28</v>
      </c>
    </row>
    <row r="1043" spans="1:21" x14ac:dyDescent="0.25">
      <c r="A1043">
        <v>1307</v>
      </c>
      <c r="B1043" t="s">
        <v>2478</v>
      </c>
      <c r="C1043" s="1">
        <v>40543</v>
      </c>
      <c r="D1043" t="s">
        <v>2479</v>
      </c>
      <c r="E1043" t="s">
        <v>246</v>
      </c>
      <c r="F1043" t="s">
        <v>247</v>
      </c>
      <c r="G1043" t="s">
        <v>248</v>
      </c>
      <c r="H1043" t="s">
        <v>674</v>
      </c>
      <c r="I1043" t="s">
        <v>112</v>
      </c>
      <c r="J1043" t="s">
        <v>113</v>
      </c>
      <c r="K1043">
        <v>19</v>
      </c>
      <c r="L1043" t="s">
        <v>114</v>
      </c>
      <c r="M1043" t="s">
        <v>31</v>
      </c>
      <c r="N1043" t="s">
        <v>32</v>
      </c>
      <c r="O1043" t="s">
        <v>33</v>
      </c>
      <c r="P1043" s="1">
        <v>40543</v>
      </c>
      <c r="Q1043" t="s">
        <v>53</v>
      </c>
      <c r="R1043" s="2">
        <v>48902.32</v>
      </c>
      <c r="S1043">
        <v>5</v>
      </c>
      <c r="T1043">
        <v>0</v>
      </c>
      <c r="U1043" t="s">
        <v>28</v>
      </c>
    </row>
    <row r="1044" spans="1:21" x14ac:dyDescent="0.25">
      <c r="A1044">
        <v>1308</v>
      </c>
      <c r="B1044" t="s">
        <v>2480</v>
      </c>
      <c r="C1044" s="1">
        <v>40543</v>
      </c>
      <c r="D1044" t="s">
        <v>2481</v>
      </c>
      <c r="E1044" t="s">
        <v>2482</v>
      </c>
      <c r="F1044" t="s">
        <v>247</v>
      </c>
      <c r="G1044" t="s">
        <v>248</v>
      </c>
      <c r="H1044" t="s">
        <v>674</v>
      </c>
      <c r="I1044" t="s">
        <v>112</v>
      </c>
      <c r="J1044" t="s">
        <v>113</v>
      </c>
      <c r="K1044">
        <v>19</v>
      </c>
      <c r="L1044" t="s">
        <v>114</v>
      </c>
      <c r="M1044" t="s">
        <v>31</v>
      </c>
      <c r="N1044" t="s">
        <v>32</v>
      </c>
      <c r="O1044" t="s">
        <v>33</v>
      </c>
      <c r="P1044" s="1">
        <v>40543</v>
      </c>
      <c r="Q1044" t="s">
        <v>53</v>
      </c>
      <c r="R1044" s="2">
        <v>451820</v>
      </c>
      <c r="S1044">
        <v>5</v>
      </c>
      <c r="T1044">
        <v>0</v>
      </c>
      <c r="U1044" t="s">
        <v>28</v>
      </c>
    </row>
    <row r="1045" spans="1:21" x14ac:dyDescent="0.25">
      <c r="A1045">
        <v>1309</v>
      </c>
      <c r="B1045" t="s">
        <v>2483</v>
      </c>
      <c r="C1045" s="1">
        <v>40543</v>
      </c>
      <c r="D1045" t="s">
        <v>616</v>
      </c>
      <c r="E1045" t="s">
        <v>246</v>
      </c>
      <c r="F1045" t="s">
        <v>247</v>
      </c>
      <c r="G1045" t="s">
        <v>248</v>
      </c>
      <c r="H1045" t="s">
        <v>2484</v>
      </c>
      <c r="I1045" t="s">
        <v>1703</v>
      </c>
      <c r="J1045" t="s">
        <v>1704</v>
      </c>
      <c r="K1045">
        <v>23</v>
      </c>
      <c r="L1045" t="s">
        <v>149</v>
      </c>
      <c r="M1045" t="s">
        <v>31</v>
      </c>
      <c r="N1045" t="s">
        <v>32</v>
      </c>
      <c r="O1045" t="s">
        <v>33</v>
      </c>
      <c r="P1045" s="1">
        <v>40543</v>
      </c>
      <c r="Q1045" t="s">
        <v>53</v>
      </c>
      <c r="R1045" s="2">
        <v>1508</v>
      </c>
      <c r="S1045">
        <v>5</v>
      </c>
      <c r="T1045">
        <v>0</v>
      </c>
      <c r="U1045" t="s">
        <v>28</v>
      </c>
    </row>
    <row r="1046" spans="1:21" x14ac:dyDescent="0.25">
      <c r="A1046">
        <v>1310</v>
      </c>
      <c r="B1046" t="s">
        <v>2485</v>
      </c>
      <c r="C1046" s="1">
        <v>40543</v>
      </c>
      <c r="D1046" t="s">
        <v>2486</v>
      </c>
      <c r="E1046" t="s">
        <v>246</v>
      </c>
      <c r="F1046" t="s">
        <v>247</v>
      </c>
      <c r="G1046" t="s">
        <v>248</v>
      </c>
      <c r="H1046" t="s">
        <v>2487</v>
      </c>
      <c r="I1046" t="s">
        <v>1703</v>
      </c>
      <c r="J1046" t="s">
        <v>1704</v>
      </c>
      <c r="K1046">
        <v>23</v>
      </c>
      <c r="L1046" t="s">
        <v>149</v>
      </c>
      <c r="M1046" t="s">
        <v>31</v>
      </c>
      <c r="N1046" t="s">
        <v>32</v>
      </c>
      <c r="O1046" t="s">
        <v>33</v>
      </c>
      <c r="P1046" s="1">
        <v>40543</v>
      </c>
      <c r="Q1046" t="s">
        <v>53</v>
      </c>
      <c r="R1046" s="2">
        <v>4608</v>
      </c>
      <c r="S1046">
        <v>5</v>
      </c>
      <c r="T1046">
        <v>0</v>
      </c>
      <c r="U1046" t="s">
        <v>28</v>
      </c>
    </row>
    <row r="1047" spans="1:21" x14ac:dyDescent="0.25">
      <c r="A1047">
        <v>1311</v>
      </c>
      <c r="B1047" t="s">
        <v>2488</v>
      </c>
      <c r="C1047" s="1">
        <v>40908</v>
      </c>
      <c r="D1047" t="s">
        <v>2489</v>
      </c>
      <c r="E1047" t="s">
        <v>246</v>
      </c>
      <c r="F1047" t="s">
        <v>247</v>
      </c>
      <c r="G1047" t="s">
        <v>248</v>
      </c>
      <c r="H1047" t="s">
        <v>674</v>
      </c>
      <c r="I1047" t="s">
        <v>2490</v>
      </c>
      <c r="J1047" t="s">
        <v>2491</v>
      </c>
      <c r="K1047">
        <v>26</v>
      </c>
      <c r="L1047" t="s">
        <v>2492</v>
      </c>
      <c r="M1047" t="s">
        <v>31</v>
      </c>
      <c r="N1047" t="s">
        <v>32</v>
      </c>
      <c r="O1047" t="s">
        <v>33</v>
      </c>
      <c r="P1047" s="1">
        <v>40908</v>
      </c>
      <c r="Q1047" t="s">
        <v>53</v>
      </c>
      <c r="R1047" s="2">
        <v>60719.26</v>
      </c>
      <c r="S1047">
        <v>5</v>
      </c>
      <c r="T1047">
        <v>0</v>
      </c>
      <c r="U1047" t="s">
        <v>28</v>
      </c>
    </row>
    <row r="1048" spans="1:21" x14ac:dyDescent="0.25">
      <c r="A1048">
        <v>1312</v>
      </c>
      <c r="B1048" t="s">
        <v>2493</v>
      </c>
      <c r="C1048" s="1">
        <v>40908</v>
      </c>
      <c r="D1048" t="s">
        <v>2494</v>
      </c>
      <c r="E1048" t="s">
        <v>246</v>
      </c>
      <c r="F1048" t="s">
        <v>247</v>
      </c>
      <c r="G1048" t="s">
        <v>248</v>
      </c>
      <c r="H1048" t="s">
        <v>674</v>
      </c>
      <c r="I1048" t="s">
        <v>2490</v>
      </c>
      <c r="J1048" t="s">
        <v>2491</v>
      </c>
      <c r="K1048">
        <v>26</v>
      </c>
      <c r="L1048" t="s">
        <v>2492</v>
      </c>
      <c r="M1048" t="s">
        <v>31</v>
      </c>
      <c r="N1048" t="s">
        <v>32</v>
      </c>
      <c r="O1048" t="s">
        <v>33</v>
      </c>
      <c r="P1048" s="1">
        <v>40908</v>
      </c>
      <c r="Q1048" t="s">
        <v>53</v>
      </c>
      <c r="R1048" s="2">
        <v>35234.03</v>
      </c>
      <c r="S1048">
        <v>5</v>
      </c>
      <c r="T1048">
        <v>0</v>
      </c>
      <c r="U1048" t="s">
        <v>28</v>
      </c>
    </row>
    <row r="1049" spans="1:21" x14ac:dyDescent="0.25">
      <c r="A1049">
        <v>1313</v>
      </c>
      <c r="B1049" t="s">
        <v>2495</v>
      </c>
      <c r="C1049" s="1">
        <v>41639</v>
      </c>
      <c r="D1049" t="s">
        <v>1830</v>
      </c>
      <c r="E1049" t="s">
        <v>246</v>
      </c>
      <c r="F1049" t="s">
        <v>247</v>
      </c>
      <c r="G1049" t="s">
        <v>248</v>
      </c>
      <c r="H1049" t="s">
        <v>674</v>
      </c>
      <c r="I1049" t="s">
        <v>99</v>
      </c>
      <c r="J1049" t="s">
        <v>100</v>
      </c>
      <c r="K1049">
        <v>8</v>
      </c>
      <c r="L1049" t="s">
        <v>101</v>
      </c>
      <c r="M1049" t="s">
        <v>31</v>
      </c>
      <c r="N1049" t="s">
        <v>32</v>
      </c>
      <c r="O1049" t="s">
        <v>33</v>
      </c>
      <c r="P1049" s="1">
        <v>41639</v>
      </c>
      <c r="Q1049" t="s">
        <v>53</v>
      </c>
      <c r="R1049" s="2">
        <v>3190</v>
      </c>
      <c r="S1049">
        <v>5</v>
      </c>
      <c r="T1049">
        <v>0</v>
      </c>
      <c r="U1049" t="s">
        <v>28</v>
      </c>
    </row>
    <row r="1050" spans="1:21" x14ac:dyDescent="0.25">
      <c r="A1050">
        <v>1314</v>
      </c>
      <c r="B1050" t="s">
        <v>2496</v>
      </c>
      <c r="C1050" s="1">
        <v>41639</v>
      </c>
      <c r="D1050" t="s">
        <v>2497</v>
      </c>
      <c r="E1050" t="s">
        <v>246</v>
      </c>
      <c r="F1050" t="s">
        <v>247</v>
      </c>
      <c r="G1050" t="s">
        <v>248</v>
      </c>
      <c r="H1050" t="s">
        <v>2498</v>
      </c>
      <c r="I1050" t="s">
        <v>99</v>
      </c>
      <c r="J1050" t="s">
        <v>100</v>
      </c>
      <c r="K1050">
        <v>8</v>
      </c>
      <c r="L1050" t="s">
        <v>101</v>
      </c>
      <c r="M1050" t="s">
        <v>31</v>
      </c>
      <c r="N1050" t="s">
        <v>32</v>
      </c>
      <c r="O1050" t="s">
        <v>33</v>
      </c>
      <c r="P1050" s="1">
        <v>41639</v>
      </c>
      <c r="Q1050" t="s">
        <v>53</v>
      </c>
      <c r="R1050" s="2">
        <v>67428.479999999996</v>
      </c>
      <c r="S1050">
        <v>5</v>
      </c>
      <c r="T1050">
        <v>0</v>
      </c>
      <c r="U1050" t="s">
        <v>28</v>
      </c>
    </row>
    <row r="1051" spans="1:21" x14ac:dyDescent="0.25">
      <c r="A1051">
        <v>1315</v>
      </c>
      <c r="B1051" t="s">
        <v>2499</v>
      </c>
      <c r="C1051" s="1">
        <v>41639</v>
      </c>
      <c r="D1051" t="s">
        <v>2500</v>
      </c>
      <c r="E1051" t="s">
        <v>246</v>
      </c>
      <c r="F1051" t="s">
        <v>247</v>
      </c>
      <c r="G1051" t="s">
        <v>248</v>
      </c>
      <c r="H1051" t="s">
        <v>2501</v>
      </c>
      <c r="I1051" t="s">
        <v>99</v>
      </c>
      <c r="J1051" t="s">
        <v>100</v>
      </c>
      <c r="K1051">
        <v>8</v>
      </c>
      <c r="L1051" t="s">
        <v>101</v>
      </c>
      <c r="M1051" t="s">
        <v>31</v>
      </c>
      <c r="N1051" t="s">
        <v>32</v>
      </c>
      <c r="O1051" t="s">
        <v>33</v>
      </c>
      <c r="P1051" s="1">
        <v>41639</v>
      </c>
      <c r="Q1051" t="s">
        <v>53</v>
      </c>
      <c r="R1051" s="2">
        <v>74639.039999999994</v>
      </c>
      <c r="S1051">
        <v>5</v>
      </c>
      <c r="T1051">
        <v>0</v>
      </c>
      <c r="U1051" t="s">
        <v>28</v>
      </c>
    </row>
    <row r="1052" spans="1:21" x14ac:dyDescent="0.25">
      <c r="A1052">
        <v>1316</v>
      </c>
      <c r="B1052" t="s">
        <v>2502</v>
      </c>
      <c r="C1052" s="1">
        <v>42004</v>
      </c>
      <c r="D1052" t="s">
        <v>2503</v>
      </c>
      <c r="E1052" t="s">
        <v>246</v>
      </c>
      <c r="F1052" t="s">
        <v>247</v>
      </c>
      <c r="G1052" t="s">
        <v>248</v>
      </c>
      <c r="H1052" t="s">
        <v>674</v>
      </c>
      <c r="I1052" t="s">
        <v>99</v>
      </c>
      <c r="J1052" t="s">
        <v>100</v>
      </c>
      <c r="K1052">
        <v>8</v>
      </c>
      <c r="L1052" t="s">
        <v>101</v>
      </c>
      <c r="M1052" t="s">
        <v>31</v>
      </c>
      <c r="N1052" t="s">
        <v>32</v>
      </c>
      <c r="O1052" t="s">
        <v>33</v>
      </c>
      <c r="P1052" s="1">
        <v>42004</v>
      </c>
      <c r="Q1052" t="s">
        <v>53</v>
      </c>
      <c r="R1052" s="2">
        <v>8120</v>
      </c>
      <c r="S1052">
        <v>5</v>
      </c>
      <c r="T1052">
        <v>0</v>
      </c>
      <c r="U1052" t="s">
        <v>28</v>
      </c>
    </row>
    <row r="1053" spans="1:21" x14ac:dyDescent="0.25">
      <c r="A1053">
        <v>1317</v>
      </c>
      <c r="B1053" t="s">
        <v>2504</v>
      </c>
      <c r="C1053" s="1">
        <v>42004</v>
      </c>
      <c r="D1053" t="s">
        <v>2505</v>
      </c>
      <c r="E1053" t="s">
        <v>246</v>
      </c>
      <c r="F1053" t="s">
        <v>247</v>
      </c>
      <c r="G1053" t="s">
        <v>248</v>
      </c>
      <c r="H1053" t="s">
        <v>674</v>
      </c>
      <c r="I1053" t="s">
        <v>99</v>
      </c>
      <c r="J1053" t="s">
        <v>100</v>
      </c>
      <c r="K1053">
        <v>8</v>
      </c>
      <c r="L1053" t="s">
        <v>101</v>
      </c>
      <c r="M1053" t="s">
        <v>31</v>
      </c>
      <c r="N1053" t="s">
        <v>32</v>
      </c>
      <c r="O1053" t="s">
        <v>33</v>
      </c>
      <c r="P1053" s="1">
        <v>42004</v>
      </c>
      <c r="Q1053" t="s">
        <v>53</v>
      </c>
      <c r="R1053" s="2">
        <v>57072</v>
      </c>
      <c r="S1053">
        <v>5</v>
      </c>
      <c r="T1053">
        <v>0</v>
      </c>
      <c r="U1053" t="s">
        <v>28</v>
      </c>
    </row>
    <row r="1054" spans="1:21" x14ac:dyDescent="0.25">
      <c r="A1054">
        <v>1318</v>
      </c>
      <c r="B1054" t="s">
        <v>2506</v>
      </c>
      <c r="C1054" s="1">
        <v>42004</v>
      </c>
      <c r="D1054" t="s">
        <v>2507</v>
      </c>
      <c r="E1054" t="s">
        <v>246</v>
      </c>
      <c r="F1054" t="s">
        <v>247</v>
      </c>
      <c r="G1054" t="s">
        <v>248</v>
      </c>
      <c r="H1054" t="s">
        <v>674</v>
      </c>
      <c r="I1054" t="s">
        <v>99</v>
      </c>
      <c r="J1054" t="s">
        <v>100</v>
      </c>
      <c r="K1054">
        <v>8</v>
      </c>
      <c r="L1054" t="s">
        <v>101</v>
      </c>
      <c r="M1054" t="s">
        <v>31</v>
      </c>
      <c r="N1054" t="s">
        <v>32</v>
      </c>
      <c r="O1054" t="s">
        <v>33</v>
      </c>
      <c r="P1054" s="1">
        <v>42004</v>
      </c>
      <c r="Q1054" t="s">
        <v>53</v>
      </c>
      <c r="R1054" s="2">
        <v>147900</v>
      </c>
      <c r="S1054">
        <v>5</v>
      </c>
      <c r="T1054">
        <v>0</v>
      </c>
      <c r="U1054" t="s">
        <v>28</v>
      </c>
    </row>
    <row r="1055" spans="1:21" x14ac:dyDescent="0.25">
      <c r="A1055">
        <v>1319</v>
      </c>
      <c r="B1055" t="s">
        <v>2508</v>
      </c>
      <c r="C1055" s="1">
        <v>42004</v>
      </c>
      <c r="D1055" t="s">
        <v>2507</v>
      </c>
      <c r="E1055" t="s">
        <v>246</v>
      </c>
      <c r="F1055" t="s">
        <v>247</v>
      </c>
      <c r="G1055" t="s">
        <v>248</v>
      </c>
      <c r="H1055" t="s">
        <v>674</v>
      </c>
      <c r="I1055" t="s">
        <v>99</v>
      </c>
      <c r="J1055" t="s">
        <v>100</v>
      </c>
      <c r="K1055">
        <v>8</v>
      </c>
      <c r="L1055" t="s">
        <v>101</v>
      </c>
      <c r="M1055" t="s">
        <v>31</v>
      </c>
      <c r="N1055" t="s">
        <v>32</v>
      </c>
      <c r="O1055" t="s">
        <v>33</v>
      </c>
      <c r="P1055" s="1">
        <v>42004</v>
      </c>
      <c r="Q1055" t="s">
        <v>53</v>
      </c>
      <c r="R1055" s="2">
        <v>82476</v>
      </c>
      <c r="S1055">
        <v>5</v>
      </c>
      <c r="T1055">
        <v>0</v>
      </c>
      <c r="U1055" t="s">
        <v>28</v>
      </c>
    </row>
    <row r="1056" spans="1:21" x14ac:dyDescent="0.25">
      <c r="A1056">
        <v>1320</v>
      </c>
      <c r="B1056" t="s">
        <v>2509</v>
      </c>
      <c r="C1056" s="1">
        <v>42004</v>
      </c>
      <c r="D1056" t="s">
        <v>2510</v>
      </c>
      <c r="E1056" t="s">
        <v>246</v>
      </c>
      <c r="F1056" t="s">
        <v>247</v>
      </c>
      <c r="G1056" t="s">
        <v>248</v>
      </c>
      <c r="H1056" t="s">
        <v>674</v>
      </c>
      <c r="I1056" t="s">
        <v>99</v>
      </c>
      <c r="J1056" t="s">
        <v>100</v>
      </c>
      <c r="K1056">
        <v>8</v>
      </c>
      <c r="L1056" t="s">
        <v>101</v>
      </c>
      <c r="M1056" t="s">
        <v>31</v>
      </c>
      <c r="N1056" t="s">
        <v>32</v>
      </c>
      <c r="O1056" t="s">
        <v>33</v>
      </c>
      <c r="P1056" s="1">
        <v>42004</v>
      </c>
      <c r="Q1056" t="s">
        <v>53</v>
      </c>
      <c r="R1056" s="2">
        <v>38048</v>
      </c>
      <c r="S1056">
        <v>5</v>
      </c>
      <c r="T1056">
        <v>0</v>
      </c>
      <c r="U1056" t="s">
        <v>28</v>
      </c>
    </row>
    <row r="1057" spans="1:21" x14ac:dyDescent="0.25">
      <c r="A1057">
        <v>1321</v>
      </c>
      <c r="B1057" t="s">
        <v>2511</v>
      </c>
      <c r="C1057" s="1">
        <v>42004</v>
      </c>
      <c r="D1057" t="s">
        <v>2512</v>
      </c>
      <c r="E1057" t="s">
        <v>246</v>
      </c>
      <c r="F1057" t="s">
        <v>247</v>
      </c>
      <c r="G1057" t="s">
        <v>248</v>
      </c>
      <c r="H1057" t="s">
        <v>674</v>
      </c>
      <c r="I1057" t="s">
        <v>99</v>
      </c>
      <c r="J1057" t="s">
        <v>100</v>
      </c>
      <c r="K1057">
        <v>8</v>
      </c>
      <c r="L1057" t="s">
        <v>101</v>
      </c>
      <c r="M1057" t="s">
        <v>31</v>
      </c>
      <c r="N1057" t="s">
        <v>32</v>
      </c>
      <c r="O1057" t="s">
        <v>33</v>
      </c>
      <c r="P1057" s="1">
        <v>42004</v>
      </c>
      <c r="Q1057" t="s">
        <v>53</v>
      </c>
      <c r="R1057" s="2">
        <v>82302</v>
      </c>
      <c r="S1057">
        <v>5</v>
      </c>
      <c r="T1057">
        <v>0</v>
      </c>
      <c r="U1057" t="s">
        <v>28</v>
      </c>
    </row>
    <row r="1058" spans="1:21" x14ac:dyDescent="0.25">
      <c r="A1058">
        <v>1322</v>
      </c>
      <c r="B1058" t="s">
        <v>2513</v>
      </c>
      <c r="C1058" s="1">
        <v>43100</v>
      </c>
      <c r="D1058" t="s">
        <v>2514</v>
      </c>
      <c r="E1058" t="s">
        <v>2515</v>
      </c>
      <c r="F1058" t="s">
        <v>247</v>
      </c>
      <c r="G1058" t="s">
        <v>248</v>
      </c>
      <c r="H1058" t="s">
        <v>2516</v>
      </c>
      <c r="I1058" t="s">
        <v>112</v>
      </c>
      <c r="J1058" t="s">
        <v>113</v>
      </c>
      <c r="K1058">
        <v>19</v>
      </c>
      <c r="L1058" t="s">
        <v>114</v>
      </c>
      <c r="M1058" t="s">
        <v>31</v>
      </c>
      <c r="N1058" t="s">
        <v>32</v>
      </c>
      <c r="O1058" t="s">
        <v>33</v>
      </c>
      <c r="P1058" s="1">
        <v>43100</v>
      </c>
      <c r="Q1058" t="s">
        <v>53</v>
      </c>
      <c r="R1058" s="2">
        <v>180000</v>
      </c>
      <c r="S1058">
        <v>5</v>
      </c>
      <c r="T1058">
        <v>0</v>
      </c>
      <c r="U1058" t="s">
        <v>28</v>
      </c>
    </row>
    <row r="1059" spans="1:21" ht="409.5" x14ac:dyDescent="0.25">
      <c r="A1059">
        <v>1323</v>
      </c>
      <c r="B1059" t="s">
        <v>2517</v>
      </c>
      <c r="C1059" s="1">
        <v>43100</v>
      </c>
      <c r="D1059" s="3" t="s">
        <v>2518</v>
      </c>
      <c r="E1059" t="s">
        <v>246</v>
      </c>
      <c r="F1059" t="s">
        <v>247</v>
      </c>
      <c r="G1059" t="s">
        <v>248</v>
      </c>
      <c r="H1059" t="s">
        <v>2519</v>
      </c>
      <c r="I1059" t="s">
        <v>1679</v>
      </c>
      <c r="J1059" t="s">
        <v>1680</v>
      </c>
      <c r="K1059">
        <v>11</v>
      </c>
      <c r="L1059" t="s">
        <v>1681</v>
      </c>
      <c r="M1059" t="s">
        <v>31</v>
      </c>
      <c r="N1059" t="s">
        <v>32</v>
      </c>
      <c r="O1059" t="s">
        <v>33</v>
      </c>
      <c r="P1059" s="1">
        <v>43465</v>
      </c>
      <c r="Q1059" t="s">
        <v>53</v>
      </c>
      <c r="R1059" s="2">
        <v>22202.400000000001</v>
      </c>
      <c r="S1059">
        <v>5</v>
      </c>
      <c r="T1059">
        <v>0</v>
      </c>
      <c r="U1059" t="s">
        <v>28</v>
      </c>
    </row>
    <row r="1060" spans="1:21" x14ac:dyDescent="0.25">
      <c r="A1060">
        <v>1331</v>
      </c>
      <c r="B1060" t="s">
        <v>2520</v>
      </c>
      <c r="C1060" s="1">
        <v>37621</v>
      </c>
      <c r="D1060" t="s">
        <v>2521</v>
      </c>
      <c r="E1060" t="s">
        <v>2522</v>
      </c>
      <c r="F1060" t="s">
        <v>247</v>
      </c>
      <c r="G1060" t="s">
        <v>248</v>
      </c>
      <c r="H1060" t="s">
        <v>2523</v>
      </c>
      <c r="I1060" t="s">
        <v>99</v>
      </c>
      <c r="J1060" t="s">
        <v>100</v>
      </c>
      <c r="K1060">
        <v>8</v>
      </c>
      <c r="L1060" t="s">
        <v>101</v>
      </c>
      <c r="M1060" t="s">
        <v>36</v>
      </c>
      <c r="N1060" t="s">
        <v>37</v>
      </c>
      <c r="O1060" t="s">
        <v>38</v>
      </c>
      <c r="P1060" s="1">
        <v>37621</v>
      </c>
      <c r="Q1060" t="s">
        <v>53</v>
      </c>
      <c r="R1060" s="2">
        <v>126500</v>
      </c>
      <c r="S1060">
        <v>5</v>
      </c>
      <c r="T1060">
        <v>0</v>
      </c>
      <c r="U1060" t="s">
        <v>28</v>
      </c>
    </row>
    <row r="1061" spans="1:21" x14ac:dyDescent="0.25">
      <c r="A1061">
        <v>1332</v>
      </c>
      <c r="B1061" t="s">
        <v>2524</v>
      </c>
      <c r="C1061" s="1">
        <v>37986</v>
      </c>
      <c r="D1061" t="s">
        <v>2525</v>
      </c>
      <c r="E1061" t="s">
        <v>2526</v>
      </c>
      <c r="F1061" t="s">
        <v>247</v>
      </c>
      <c r="G1061" t="s">
        <v>248</v>
      </c>
      <c r="H1061" t="s">
        <v>2527</v>
      </c>
      <c r="I1061" t="s">
        <v>99</v>
      </c>
      <c r="J1061" t="s">
        <v>100</v>
      </c>
      <c r="K1061">
        <v>8</v>
      </c>
      <c r="L1061" t="s">
        <v>101</v>
      </c>
      <c r="M1061" t="s">
        <v>36</v>
      </c>
      <c r="N1061" t="s">
        <v>37</v>
      </c>
      <c r="O1061" t="s">
        <v>38</v>
      </c>
      <c r="P1061" s="1">
        <v>37986</v>
      </c>
      <c r="Q1061" t="s">
        <v>53</v>
      </c>
      <c r="R1061" s="2">
        <v>231500.75</v>
      </c>
      <c r="S1061">
        <v>5</v>
      </c>
      <c r="T1061">
        <v>0</v>
      </c>
      <c r="U1061" t="s">
        <v>28</v>
      </c>
    </row>
    <row r="1062" spans="1:21" x14ac:dyDescent="0.25">
      <c r="A1062">
        <v>1333</v>
      </c>
      <c r="B1062" t="s">
        <v>2528</v>
      </c>
      <c r="C1062" s="1">
        <v>39447</v>
      </c>
      <c r="D1062" t="s">
        <v>2529</v>
      </c>
      <c r="E1062" t="s">
        <v>2522</v>
      </c>
      <c r="F1062" t="s">
        <v>247</v>
      </c>
      <c r="G1062" t="s">
        <v>248</v>
      </c>
      <c r="H1062" t="s">
        <v>2530</v>
      </c>
      <c r="I1062" t="s">
        <v>99</v>
      </c>
      <c r="J1062" t="s">
        <v>100</v>
      </c>
      <c r="K1062">
        <v>8</v>
      </c>
      <c r="L1062" t="s">
        <v>101</v>
      </c>
      <c r="M1062" t="s">
        <v>36</v>
      </c>
      <c r="N1062" t="s">
        <v>37</v>
      </c>
      <c r="O1062" t="s">
        <v>38</v>
      </c>
      <c r="P1062" s="1">
        <v>39447</v>
      </c>
      <c r="Q1062" t="s">
        <v>53</v>
      </c>
      <c r="R1062" s="2">
        <v>338734</v>
      </c>
      <c r="S1062">
        <v>5</v>
      </c>
      <c r="T1062">
        <v>0</v>
      </c>
      <c r="U1062" t="s">
        <v>28</v>
      </c>
    </row>
    <row r="1063" spans="1:21" x14ac:dyDescent="0.25">
      <c r="A1063">
        <v>1334</v>
      </c>
      <c r="B1063" t="s">
        <v>2531</v>
      </c>
      <c r="C1063" s="1">
        <v>39447</v>
      </c>
      <c r="D1063" t="s">
        <v>2532</v>
      </c>
      <c r="E1063" t="s">
        <v>2533</v>
      </c>
      <c r="F1063" t="s">
        <v>247</v>
      </c>
      <c r="G1063" t="s">
        <v>248</v>
      </c>
      <c r="H1063" t="s">
        <v>2534</v>
      </c>
      <c r="I1063" t="s">
        <v>99</v>
      </c>
      <c r="J1063" t="s">
        <v>100</v>
      </c>
      <c r="K1063">
        <v>8</v>
      </c>
      <c r="L1063" t="s">
        <v>101</v>
      </c>
      <c r="M1063" t="s">
        <v>36</v>
      </c>
      <c r="N1063" t="s">
        <v>37</v>
      </c>
      <c r="O1063" t="s">
        <v>38</v>
      </c>
      <c r="P1063" s="1">
        <v>39447</v>
      </c>
      <c r="Q1063" t="s">
        <v>53</v>
      </c>
      <c r="R1063" s="2">
        <v>172800</v>
      </c>
      <c r="S1063">
        <v>5</v>
      </c>
      <c r="T1063">
        <v>0</v>
      </c>
      <c r="U1063" t="s">
        <v>28</v>
      </c>
    </row>
    <row r="1064" spans="1:21" x14ac:dyDescent="0.25">
      <c r="A1064">
        <v>1335</v>
      </c>
      <c r="B1064" t="s">
        <v>2535</v>
      </c>
      <c r="C1064" s="1">
        <v>39813</v>
      </c>
      <c r="D1064" t="s">
        <v>2529</v>
      </c>
      <c r="E1064" t="s">
        <v>2522</v>
      </c>
      <c r="F1064" t="s">
        <v>247</v>
      </c>
      <c r="G1064" t="s">
        <v>248</v>
      </c>
      <c r="H1064" t="s">
        <v>2536</v>
      </c>
      <c r="I1064" t="s">
        <v>99</v>
      </c>
      <c r="J1064" t="s">
        <v>100</v>
      </c>
      <c r="K1064">
        <v>8</v>
      </c>
      <c r="L1064" t="s">
        <v>101</v>
      </c>
      <c r="M1064" t="s">
        <v>36</v>
      </c>
      <c r="N1064" t="s">
        <v>37</v>
      </c>
      <c r="O1064" t="s">
        <v>38</v>
      </c>
      <c r="P1064" s="1">
        <v>39813</v>
      </c>
      <c r="Q1064" t="s">
        <v>53</v>
      </c>
      <c r="R1064" s="2">
        <v>432938</v>
      </c>
      <c r="S1064">
        <v>5</v>
      </c>
      <c r="T1064">
        <v>0</v>
      </c>
      <c r="U1064" t="s">
        <v>28</v>
      </c>
    </row>
    <row r="1065" spans="1:21" x14ac:dyDescent="0.25">
      <c r="A1065">
        <v>1336</v>
      </c>
      <c r="B1065" t="s">
        <v>2537</v>
      </c>
      <c r="C1065" s="1">
        <v>40543</v>
      </c>
      <c r="D1065" t="s">
        <v>2538</v>
      </c>
      <c r="E1065" t="s">
        <v>2539</v>
      </c>
      <c r="F1065" t="s">
        <v>247</v>
      </c>
      <c r="G1065" t="s">
        <v>248</v>
      </c>
      <c r="H1065" t="s">
        <v>2540</v>
      </c>
      <c r="I1065" t="s">
        <v>99</v>
      </c>
      <c r="J1065" t="s">
        <v>100</v>
      </c>
      <c r="K1065">
        <v>8</v>
      </c>
      <c r="L1065" t="s">
        <v>101</v>
      </c>
      <c r="M1065" t="s">
        <v>36</v>
      </c>
      <c r="N1065" t="s">
        <v>37</v>
      </c>
      <c r="O1065" t="s">
        <v>38</v>
      </c>
      <c r="P1065" s="1">
        <v>40543</v>
      </c>
      <c r="Q1065" t="s">
        <v>53</v>
      </c>
      <c r="R1065" s="2">
        <v>11600</v>
      </c>
      <c r="S1065">
        <v>5</v>
      </c>
      <c r="T1065">
        <v>0</v>
      </c>
      <c r="U1065" t="s">
        <v>28</v>
      </c>
    </row>
    <row r="1066" spans="1:21" x14ac:dyDescent="0.25">
      <c r="A1066">
        <v>1337</v>
      </c>
      <c r="B1066" t="s">
        <v>2541</v>
      </c>
      <c r="C1066" s="1">
        <v>41639</v>
      </c>
      <c r="D1066" t="s">
        <v>2542</v>
      </c>
      <c r="E1066" t="s">
        <v>2543</v>
      </c>
      <c r="F1066" t="s">
        <v>247</v>
      </c>
      <c r="G1066" t="s">
        <v>248</v>
      </c>
      <c r="H1066" t="s">
        <v>2544</v>
      </c>
      <c r="I1066" t="s">
        <v>99</v>
      </c>
      <c r="J1066" t="s">
        <v>100</v>
      </c>
      <c r="K1066">
        <v>8</v>
      </c>
      <c r="L1066" t="s">
        <v>101</v>
      </c>
      <c r="M1066" t="s">
        <v>36</v>
      </c>
      <c r="N1066" t="s">
        <v>37</v>
      </c>
      <c r="O1066" t="s">
        <v>38</v>
      </c>
      <c r="P1066" s="1">
        <v>41639</v>
      </c>
      <c r="Q1066" t="s">
        <v>53</v>
      </c>
      <c r="R1066" s="2">
        <v>430000</v>
      </c>
      <c r="S1066">
        <v>5</v>
      </c>
      <c r="T1066">
        <v>0</v>
      </c>
      <c r="U1066" t="s">
        <v>28</v>
      </c>
    </row>
    <row r="1067" spans="1:21" x14ac:dyDescent="0.25">
      <c r="A1067">
        <v>1338</v>
      </c>
      <c r="B1067" t="s">
        <v>2545</v>
      </c>
      <c r="C1067" s="1">
        <v>41639</v>
      </c>
      <c r="D1067" t="s">
        <v>2546</v>
      </c>
      <c r="E1067" t="s">
        <v>2543</v>
      </c>
      <c r="F1067" t="s">
        <v>247</v>
      </c>
      <c r="G1067" t="s">
        <v>248</v>
      </c>
      <c r="H1067" t="s">
        <v>2547</v>
      </c>
      <c r="I1067" t="s">
        <v>99</v>
      </c>
      <c r="J1067" t="s">
        <v>100</v>
      </c>
      <c r="K1067">
        <v>8</v>
      </c>
      <c r="L1067" t="s">
        <v>101</v>
      </c>
      <c r="M1067" t="s">
        <v>36</v>
      </c>
      <c r="N1067" t="s">
        <v>37</v>
      </c>
      <c r="O1067" t="s">
        <v>38</v>
      </c>
      <c r="P1067" s="1">
        <v>41639</v>
      </c>
      <c r="Q1067" t="s">
        <v>53</v>
      </c>
      <c r="R1067" s="2">
        <v>403800</v>
      </c>
      <c r="S1067">
        <v>5</v>
      </c>
      <c r="T1067">
        <v>0</v>
      </c>
      <c r="U1067" t="s">
        <v>28</v>
      </c>
    </row>
    <row r="1068" spans="1:21" x14ac:dyDescent="0.25">
      <c r="A1068">
        <v>1339</v>
      </c>
      <c r="B1068" t="s">
        <v>2548</v>
      </c>
      <c r="C1068" s="1">
        <v>43465</v>
      </c>
      <c r="D1068" t="s">
        <v>2549</v>
      </c>
      <c r="E1068" t="s">
        <v>2543</v>
      </c>
      <c r="F1068" t="s">
        <v>247</v>
      </c>
      <c r="G1068" t="s">
        <v>248</v>
      </c>
      <c r="H1068" t="s">
        <v>2550</v>
      </c>
      <c r="I1068" t="s">
        <v>200</v>
      </c>
      <c r="J1068" t="s">
        <v>201</v>
      </c>
      <c r="K1068">
        <v>1</v>
      </c>
      <c r="L1068" t="s">
        <v>202</v>
      </c>
      <c r="M1068" t="s">
        <v>36</v>
      </c>
      <c r="N1068" t="s">
        <v>37</v>
      </c>
      <c r="O1068" t="s">
        <v>38</v>
      </c>
      <c r="P1068" s="1">
        <v>43465</v>
      </c>
      <c r="Q1068" t="s">
        <v>53</v>
      </c>
      <c r="R1068" s="2">
        <v>244400</v>
      </c>
      <c r="S1068">
        <v>5</v>
      </c>
      <c r="T1068">
        <v>0</v>
      </c>
      <c r="U1068" t="s">
        <v>28</v>
      </c>
    </row>
    <row r="1069" spans="1:21" x14ac:dyDescent="0.25">
      <c r="A1069">
        <v>1340</v>
      </c>
      <c r="B1069" t="s">
        <v>2551</v>
      </c>
      <c r="C1069" s="1">
        <v>41274</v>
      </c>
      <c r="D1069" t="s">
        <v>2552</v>
      </c>
      <c r="E1069" t="s">
        <v>246</v>
      </c>
      <c r="F1069" t="s">
        <v>247</v>
      </c>
      <c r="G1069" t="s">
        <v>248</v>
      </c>
      <c r="H1069" t="s">
        <v>674</v>
      </c>
      <c r="I1069" t="s">
        <v>99</v>
      </c>
      <c r="J1069" t="s">
        <v>100</v>
      </c>
      <c r="K1069">
        <v>8</v>
      </c>
      <c r="L1069" t="s">
        <v>101</v>
      </c>
      <c r="M1069" t="s">
        <v>41</v>
      </c>
      <c r="N1069" t="s">
        <v>42</v>
      </c>
      <c r="O1069" t="s">
        <v>43</v>
      </c>
      <c r="P1069" s="1">
        <v>41274</v>
      </c>
      <c r="Q1069" t="s">
        <v>53</v>
      </c>
      <c r="R1069" s="2">
        <v>39985.69</v>
      </c>
      <c r="S1069">
        <v>10</v>
      </c>
      <c r="T1069">
        <v>0</v>
      </c>
      <c r="U1069" t="s">
        <v>28</v>
      </c>
    </row>
    <row r="1070" spans="1:21" x14ac:dyDescent="0.25">
      <c r="A1070">
        <v>1341</v>
      </c>
      <c r="B1070" t="s">
        <v>2553</v>
      </c>
      <c r="C1070" s="1">
        <v>41639</v>
      </c>
      <c r="D1070" t="s">
        <v>2554</v>
      </c>
      <c r="E1070" t="s">
        <v>2555</v>
      </c>
      <c r="F1070" t="s">
        <v>247</v>
      </c>
      <c r="G1070" t="s">
        <v>248</v>
      </c>
      <c r="H1070" t="s">
        <v>674</v>
      </c>
      <c r="I1070" t="s">
        <v>99</v>
      </c>
      <c r="J1070" t="s">
        <v>100</v>
      </c>
      <c r="K1070">
        <v>8</v>
      </c>
      <c r="L1070" t="s">
        <v>101</v>
      </c>
      <c r="M1070" t="s">
        <v>41</v>
      </c>
      <c r="N1070" t="s">
        <v>42</v>
      </c>
      <c r="O1070" t="s">
        <v>43</v>
      </c>
      <c r="P1070" s="1">
        <v>41639</v>
      </c>
      <c r="Q1070" t="s">
        <v>53</v>
      </c>
      <c r="R1070" s="2">
        <v>22886.799999999999</v>
      </c>
      <c r="S1070">
        <v>10</v>
      </c>
      <c r="T1070">
        <v>0</v>
      </c>
      <c r="U1070" t="s">
        <v>28</v>
      </c>
    </row>
    <row r="1071" spans="1:21" x14ac:dyDescent="0.25">
      <c r="A1071">
        <v>1342</v>
      </c>
      <c r="B1071" t="s">
        <v>2556</v>
      </c>
      <c r="C1071" s="1">
        <v>41639</v>
      </c>
      <c r="D1071" t="s">
        <v>2557</v>
      </c>
      <c r="E1071" t="s">
        <v>246</v>
      </c>
      <c r="F1071" t="s">
        <v>247</v>
      </c>
      <c r="G1071" t="s">
        <v>248</v>
      </c>
      <c r="H1071" t="s">
        <v>674</v>
      </c>
      <c r="I1071" t="s">
        <v>99</v>
      </c>
      <c r="J1071" t="s">
        <v>100</v>
      </c>
      <c r="K1071">
        <v>8</v>
      </c>
      <c r="L1071" t="s">
        <v>101</v>
      </c>
      <c r="M1071" t="s">
        <v>41</v>
      </c>
      <c r="N1071" t="s">
        <v>42</v>
      </c>
      <c r="O1071" t="s">
        <v>43</v>
      </c>
      <c r="P1071" s="1">
        <v>41639</v>
      </c>
      <c r="Q1071" t="s">
        <v>53</v>
      </c>
      <c r="R1071" s="2">
        <v>72083.72</v>
      </c>
      <c r="S1071">
        <v>10</v>
      </c>
      <c r="T1071">
        <v>0</v>
      </c>
      <c r="U1071" t="s">
        <v>28</v>
      </c>
    </row>
    <row r="1072" spans="1:21" x14ac:dyDescent="0.25">
      <c r="A1072">
        <v>1343</v>
      </c>
      <c r="B1072" t="s">
        <v>2558</v>
      </c>
      <c r="C1072" s="1">
        <v>41639</v>
      </c>
      <c r="D1072" t="s">
        <v>2559</v>
      </c>
      <c r="E1072" t="s">
        <v>2560</v>
      </c>
      <c r="F1072" t="s">
        <v>247</v>
      </c>
      <c r="G1072" t="s">
        <v>248</v>
      </c>
      <c r="H1072" t="s">
        <v>674</v>
      </c>
      <c r="I1072" t="s">
        <v>99</v>
      </c>
      <c r="J1072" t="s">
        <v>100</v>
      </c>
      <c r="K1072">
        <v>8</v>
      </c>
      <c r="L1072" t="s">
        <v>101</v>
      </c>
      <c r="M1072" t="s">
        <v>41</v>
      </c>
      <c r="N1072" t="s">
        <v>42</v>
      </c>
      <c r="O1072" t="s">
        <v>43</v>
      </c>
      <c r="P1072" s="1">
        <v>41639</v>
      </c>
      <c r="Q1072" t="s">
        <v>53</v>
      </c>
      <c r="R1072" s="2">
        <v>4920</v>
      </c>
      <c r="S1072">
        <v>10</v>
      </c>
      <c r="T1072">
        <v>0</v>
      </c>
      <c r="U1072" t="s">
        <v>28</v>
      </c>
    </row>
    <row r="1073" spans="1:21" x14ac:dyDescent="0.25">
      <c r="A1073">
        <v>1344</v>
      </c>
      <c r="B1073" t="s">
        <v>2561</v>
      </c>
      <c r="C1073" s="1">
        <v>41639</v>
      </c>
      <c r="D1073" t="s">
        <v>2562</v>
      </c>
      <c r="E1073" t="s">
        <v>2560</v>
      </c>
      <c r="F1073" t="s">
        <v>247</v>
      </c>
      <c r="G1073" t="s">
        <v>248</v>
      </c>
      <c r="H1073" t="s">
        <v>674</v>
      </c>
      <c r="I1073" t="s">
        <v>99</v>
      </c>
      <c r="J1073" t="s">
        <v>100</v>
      </c>
      <c r="K1073">
        <v>8</v>
      </c>
      <c r="L1073" t="s">
        <v>101</v>
      </c>
      <c r="M1073" t="s">
        <v>41</v>
      </c>
      <c r="N1073" t="s">
        <v>42</v>
      </c>
      <c r="O1073" t="s">
        <v>43</v>
      </c>
      <c r="P1073" s="1">
        <v>41639</v>
      </c>
      <c r="Q1073" t="s">
        <v>53</v>
      </c>
      <c r="R1073" s="2">
        <v>26390</v>
      </c>
      <c r="S1073">
        <v>10</v>
      </c>
      <c r="T1073">
        <v>0</v>
      </c>
      <c r="U1073" t="s">
        <v>28</v>
      </c>
    </row>
    <row r="1074" spans="1:21" x14ac:dyDescent="0.25">
      <c r="A1074">
        <v>1345</v>
      </c>
      <c r="B1074" t="s">
        <v>2563</v>
      </c>
      <c r="C1074" s="1">
        <v>41639</v>
      </c>
      <c r="D1074" t="s">
        <v>2564</v>
      </c>
      <c r="E1074" t="s">
        <v>2560</v>
      </c>
      <c r="F1074" t="s">
        <v>247</v>
      </c>
      <c r="G1074" t="s">
        <v>248</v>
      </c>
      <c r="H1074" t="s">
        <v>674</v>
      </c>
      <c r="I1074" t="s">
        <v>99</v>
      </c>
      <c r="J1074" t="s">
        <v>100</v>
      </c>
      <c r="K1074">
        <v>8</v>
      </c>
      <c r="L1074" t="s">
        <v>101</v>
      </c>
      <c r="M1074" t="s">
        <v>41</v>
      </c>
      <c r="N1074" t="s">
        <v>42</v>
      </c>
      <c r="O1074" t="s">
        <v>43</v>
      </c>
      <c r="P1074" s="1">
        <v>41639</v>
      </c>
      <c r="Q1074" t="s">
        <v>53</v>
      </c>
      <c r="R1074" s="2">
        <v>14070</v>
      </c>
      <c r="S1074">
        <v>10</v>
      </c>
      <c r="T1074">
        <v>0</v>
      </c>
      <c r="U1074" t="s">
        <v>28</v>
      </c>
    </row>
    <row r="1075" spans="1:21" x14ac:dyDescent="0.25">
      <c r="A1075">
        <v>1346</v>
      </c>
      <c r="B1075" t="s">
        <v>2565</v>
      </c>
      <c r="C1075" s="1">
        <v>41639</v>
      </c>
      <c r="D1075" t="s">
        <v>2566</v>
      </c>
      <c r="E1075" t="s">
        <v>2567</v>
      </c>
      <c r="F1075" t="s">
        <v>247</v>
      </c>
      <c r="G1075" t="s">
        <v>248</v>
      </c>
      <c r="H1075" t="s">
        <v>674</v>
      </c>
      <c r="I1075" t="s">
        <v>99</v>
      </c>
      <c r="J1075" t="s">
        <v>100</v>
      </c>
      <c r="K1075">
        <v>8</v>
      </c>
      <c r="L1075" t="s">
        <v>101</v>
      </c>
      <c r="M1075" t="s">
        <v>41</v>
      </c>
      <c r="N1075" t="s">
        <v>42</v>
      </c>
      <c r="O1075" t="s">
        <v>43</v>
      </c>
      <c r="P1075" s="1">
        <v>41639</v>
      </c>
      <c r="Q1075" t="s">
        <v>53</v>
      </c>
      <c r="R1075" s="2">
        <v>5456</v>
      </c>
      <c r="S1075">
        <v>10</v>
      </c>
      <c r="T1075">
        <v>0</v>
      </c>
      <c r="U1075" t="s">
        <v>28</v>
      </c>
    </row>
    <row r="1076" spans="1:21" x14ac:dyDescent="0.25">
      <c r="A1076">
        <v>1347</v>
      </c>
      <c r="B1076" t="s">
        <v>2568</v>
      </c>
      <c r="C1076" s="1">
        <v>41639</v>
      </c>
      <c r="D1076" t="s">
        <v>2569</v>
      </c>
      <c r="E1076" t="s">
        <v>246</v>
      </c>
      <c r="F1076" t="s">
        <v>247</v>
      </c>
      <c r="G1076" t="s">
        <v>248</v>
      </c>
      <c r="H1076" t="s">
        <v>674</v>
      </c>
      <c r="I1076" t="s">
        <v>99</v>
      </c>
      <c r="J1076" t="s">
        <v>100</v>
      </c>
      <c r="K1076">
        <v>8</v>
      </c>
      <c r="L1076" t="s">
        <v>101</v>
      </c>
      <c r="M1076" t="s">
        <v>41</v>
      </c>
      <c r="N1076" t="s">
        <v>42</v>
      </c>
      <c r="O1076" t="s">
        <v>43</v>
      </c>
      <c r="P1076" s="1">
        <v>41639</v>
      </c>
      <c r="Q1076" t="s">
        <v>53</v>
      </c>
      <c r="R1076" s="2">
        <v>6790</v>
      </c>
      <c r="S1076">
        <v>10</v>
      </c>
      <c r="T1076">
        <v>0</v>
      </c>
      <c r="U1076" t="s">
        <v>28</v>
      </c>
    </row>
    <row r="1077" spans="1:21" x14ac:dyDescent="0.25">
      <c r="A1077">
        <v>1348</v>
      </c>
      <c r="B1077" t="s">
        <v>2570</v>
      </c>
      <c r="C1077" s="1">
        <v>41639</v>
      </c>
      <c r="D1077" t="s">
        <v>2571</v>
      </c>
      <c r="E1077" t="s">
        <v>2560</v>
      </c>
      <c r="F1077" t="s">
        <v>247</v>
      </c>
      <c r="G1077" t="s">
        <v>248</v>
      </c>
      <c r="H1077" t="s">
        <v>674</v>
      </c>
      <c r="I1077" t="s">
        <v>99</v>
      </c>
      <c r="J1077" t="s">
        <v>100</v>
      </c>
      <c r="K1077">
        <v>8</v>
      </c>
      <c r="L1077" t="s">
        <v>101</v>
      </c>
      <c r="M1077" t="s">
        <v>41</v>
      </c>
      <c r="N1077" t="s">
        <v>42</v>
      </c>
      <c r="O1077" t="s">
        <v>43</v>
      </c>
      <c r="P1077" s="1">
        <v>41639</v>
      </c>
      <c r="Q1077" t="s">
        <v>53</v>
      </c>
      <c r="R1077" s="2">
        <v>17990</v>
      </c>
      <c r="S1077">
        <v>10</v>
      </c>
      <c r="T1077">
        <v>0</v>
      </c>
      <c r="U1077" t="s">
        <v>28</v>
      </c>
    </row>
    <row r="1078" spans="1:21" x14ac:dyDescent="0.25">
      <c r="A1078">
        <v>1349</v>
      </c>
      <c r="B1078" t="s">
        <v>2572</v>
      </c>
      <c r="C1078" s="1">
        <v>41639</v>
      </c>
      <c r="D1078" t="s">
        <v>2573</v>
      </c>
      <c r="E1078" t="s">
        <v>2560</v>
      </c>
      <c r="F1078" t="s">
        <v>247</v>
      </c>
      <c r="G1078" t="s">
        <v>248</v>
      </c>
      <c r="H1078" t="s">
        <v>674</v>
      </c>
      <c r="I1078" t="s">
        <v>99</v>
      </c>
      <c r="J1078" t="s">
        <v>100</v>
      </c>
      <c r="K1078">
        <v>8</v>
      </c>
      <c r="L1078" t="s">
        <v>101</v>
      </c>
      <c r="M1078" t="s">
        <v>41</v>
      </c>
      <c r="N1078" t="s">
        <v>42</v>
      </c>
      <c r="O1078" t="s">
        <v>43</v>
      </c>
      <c r="P1078" s="1">
        <v>41639</v>
      </c>
      <c r="Q1078" t="s">
        <v>53</v>
      </c>
      <c r="R1078" s="2">
        <v>1690</v>
      </c>
      <c r="S1078">
        <v>10</v>
      </c>
      <c r="T1078">
        <v>0</v>
      </c>
      <c r="U1078" t="s">
        <v>28</v>
      </c>
    </row>
    <row r="1079" spans="1:21" x14ac:dyDescent="0.25">
      <c r="A1079">
        <v>1350</v>
      </c>
      <c r="B1079" t="s">
        <v>2574</v>
      </c>
      <c r="C1079" s="1">
        <v>41639</v>
      </c>
      <c r="D1079" t="s">
        <v>2575</v>
      </c>
      <c r="E1079" t="s">
        <v>2560</v>
      </c>
      <c r="F1079" t="s">
        <v>247</v>
      </c>
      <c r="G1079" t="s">
        <v>248</v>
      </c>
      <c r="H1079" t="s">
        <v>674</v>
      </c>
      <c r="I1079" t="s">
        <v>99</v>
      </c>
      <c r="J1079" t="s">
        <v>100</v>
      </c>
      <c r="K1079">
        <v>8</v>
      </c>
      <c r="L1079" t="s">
        <v>101</v>
      </c>
      <c r="M1079" t="s">
        <v>41</v>
      </c>
      <c r="N1079" t="s">
        <v>42</v>
      </c>
      <c r="O1079" t="s">
        <v>43</v>
      </c>
      <c r="P1079" s="1">
        <v>41639</v>
      </c>
      <c r="Q1079" t="s">
        <v>53</v>
      </c>
      <c r="R1079" s="2">
        <v>34574.99</v>
      </c>
      <c r="S1079">
        <v>10</v>
      </c>
      <c r="T1079">
        <v>0</v>
      </c>
      <c r="U1079" t="s">
        <v>28</v>
      </c>
    </row>
    <row r="1080" spans="1:21" x14ac:dyDescent="0.25">
      <c r="A1080">
        <v>1351</v>
      </c>
      <c r="B1080" t="s">
        <v>2576</v>
      </c>
      <c r="C1080" s="1">
        <v>41639</v>
      </c>
      <c r="D1080" t="s">
        <v>2577</v>
      </c>
      <c r="E1080" t="s">
        <v>246</v>
      </c>
      <c r="F1080" t="s">
        <v>247</v>
      </c>
      <c r="G1080" t="s">
        <v>248</v>
      </c>
      <c r="H1080" t="s">
        <v>674</v>
      </c>
      <c r="I1080" t="s">
        <v>99</v>
      </c>
      <c r="J1080" t="s">
        <v>100</v>
      </c>
      <c r="K1080">
        <v>8</v>
      </c>
      <c r="L1080" t="s">
        <v>101</v>
      </c>
      <c r="M1080" t="s">
        <v>41</v>
      </c>
      <c r="N1080" t="s">
        <v>42</v>
      </c>
      <c r="O1080" t="s">
        <v>43</v>
      </c>
      <c r="P1080" s="1">
        <v>41639</v>
      </c>
      <c r="Q1080" t="s">
        <v>53</v>
      </c>
      <c r="R1080" s="2">
        <v>21824</v>
      </c>
      <c r="S1080">
        <v>10</v>
      </c>
      <c r="T1080">
        <v>0</v>
      </c>
      <c r="U1080" t="s">
        <v>28</v>
      </c>
    </row>
    <row r="1081" spans="1:21" x14ac:dyDescent="0.25">
      <c r="A1081">
        <v>1352</v>
      </c>
      <c r="B1081" t="s">
        <v>2578</v>
      </c>
      <c r="C1081" s="1">
        <v>41639</v>
      </c>
      <c r="D1081" t="s">
        <v>2579</v>
      </c>
      <c r="E1081" t="s">
        <v>246</v>
      </c>
      <c r="F1081" t="s">
        <v>247</v>
      </c>
      <c r="G1081" t="s">
        <v>248</v>
      </c>
      <c r="H1081" t="s">
        <v>674</v>
      </c>
      <c r="I1081" t="s">
        <v>99</v>
      </c>
      <c r="J1081" t="s">
        <v>100</v>
      </c>
      <c r="K1081">
        <v>8</v>
      </c>
      <c r="L1081" t="s">
        <v>101</v>
      </c>
      <c r="M1081" t="s">
        <v>41</v>
      </c>
      <c r="N1081" t="s">
        <v>42</v>
      </c>
      <c r="O1081" t="s">
        <v>43</v>
      </c>
      <c r="P1081" s="1">
        <v>41639</v>
      </c>
      <c r="Q1081" t="s">
        <v>53</v>
      </c>
      <c r="R1081" s="2">
        <v>4815.62</v>
      </c>
      <c r="S1081">
        <v>10</v>
      </c>
      <c r="T1081">
        <v>0</v>
      </c>
      <c r="U1081" t="s">
        <v>28</v>
      </c>
    </row>
    <row r="1082" spans="1:21" x14ac:dyDescent="0.25">
      <c r="A1082">
        <v>1353</v>
      </c>
      <c r="B1082" t="s">
        <v>2580</v>
      </c>
      <c r="C1082" s="1">
        <v>41639</v>
      </c>
      <c r="D1082" t="s">
        <v>2581</v>
      </c>
      <c r="E1082" t="s">
        <v>246</v>
      </c>
      <c r="F1082" t="s">
        <v>247</v>
      </c>
      <c r="G1082" t="s">
        <v>248</v>
      </c>
      <c r="H1082" t="s">
        <v>674</v>
      </c>
      <c r="I1082" t="s">
        <v>99</v>
      </c>
      <c r="J1082" t="s">
        <v>100</v>
      </c>
      <c r="K1082">
        <v>8</v>
      </c>
      <c r="L1082" t="s">
        <v>101</v>
      </c>
      <c r="M1082" t="s">
        <v>41</v>
      </c>
      <c r="N1082" t="s">
        <v>42</v>
      </c>
      <c r="O1082" t="s">
        <v>43</v>
      </c>
      <c r="P1082" s="1">
        <v>41639</v>
      </c>
      <c r="Q1082" t="s">
        <v>53</v>
      </c>
      <c r="R1082" s="2">
        <v>3188.42</v>
      </c>
      <c r="S1082">
        <v>10</v>
      </c>
      <c r="T1082">
        <v>0</v>
      </c>
      <c r="U1082" t="s">
        <v>28</v>
      </c>
    </row>
    <row r="1083" spans="1:21" x14ac:dyDescent="0.25">
      <c r="A1083">
        <v>1354</v>
      </c>
      <c r="B1083" t="s">
        <v>2582</v>
      </c>
      <c r="C1083" s="1">
        <v>41639</v>
      </c>
      <c r="D1083" t="s">
        <v>2583</v>
      </c>
      <c r="E1083" t="s">
        <v>246</v>
      </c>
      <c r="F1083" t="s">
        <v>247</v>
      </c>
      <c r="G1083" t="s">
        <v>248</v>
      </c>
      <c r="H1083" t="s">
        <v>674</v>
      </c>
      <c r="I1083" t="s">
        <v>99</v>
      </c>
      <c r="J1083" t="s">
        <v>100</v>
      </c>
      <c r="K1083">
        <v>8</v>
      </c>
      <c r="L1083" t="s">
        <v>101</v>
      </c>
      <c r="M1083" t="s">
        <v>41</v>
      </c>
      <c r="N1083" t="s">
        <v>42</v>
      </c>
      <c r="O1083" t="s">
        <v>43</v>
      </c>
      <c r="P1083" s="1">
        <v>41639</v>
      </c>
      <c r="Q1083" t="s">
        <v>53</v>
      </c>
      <c r="R1083" s="2">
        <v>27341.200000000001</v>
      </c>
      <c r="S1083">
        <v>10</v>
      </c>
      <c r="T1083">
        <v>0</v>
      </c>
      <c r="U1083" t="s">
        <v>28</v>
      </c>
    </row>
    <row r="1084" spans="1:21" x14ac:dyDescent="0.25">
      <c r="A1084">
        <v>1355</v>
      </c>
      <c r="B1084" t="s">
        <v>2584</v>
      </c>
      <c r="C1084" s="1">
        <v>41639</v>
      </c>
      <c r="D1084" t="s">
        <v>2585</v>
      </c>
      <c r="E1084" t="s">
        <v>2586</v>
      </c>
      <c r="F1084" t="s">
        <v>247</v>
      </c>
      <c r="G1084" t="s">
        <v>248</v>
      </c>
      <c r="H1084" t="s">
        <v>674</v>
      </c>
      <c r="I1084" t="s">
        <v>99</v>
      </c>
      <c r="J1084" t="s">
        <v>100</v>
      </c>
      <c r="K1084">
        <v>8</v>
      </c>
      <c r="L1084" t="s">
        <v>101</v>
      </c>
      <c r="M1084" t="s">
        <v>41</v>
      </c>
      <c r="N1084" t="s">
        <v>42</v>
      </c>
      <c r="O1084" t="s">
        <v>43</v>
      </c>
      <c r="P1084" s="1">
        <v>41639</v>
      </c>
      <c r="Q1084" t="s">
        <v>53</v>
      </c>
      <c r="R1084" s="2">
        <v>11924.8</v>
      </c>
      <c r="S1084">
        <v>10</v>
      </c>
      <c r="T1084">
        <v>0</v>
      </c>
      <c r="U1084" t="s">
        <v>28</v>
      </c>
    </row>
    <row r="1085" spans="1:21" x14ac:dyDescent="0.25">
      <c r="A1085">
        <v>1356</v>
      </c>
      <c r="B1085" t="s">
        <v>2587</v>
      </c>
      <c r="C1085" s="1">
        <v>41639</v>
      </c>
      <c r="D1085" t="s">
        <v>2588</v>
      </c>
      <c r="E1085" t="s">
        <v>2586</v>
      </c>
      <c r="F1085" t="s">
        <v>247</v>
      </c>
      <c r="G1085" t="s">
        <v>248</v>
      </c>
      <c r="H1085" t="s">
        <v>674</v>
      </c>
      <c r="I1085" t="s">
        <v>99</v>
      </c>
      <c r="J1085" t="s">
        <v>100</v>
      </c>
      <c r="K1085">
        <v>8</v>
      </c>
      <c r="L1085" t="s">
        <v>101</v>
      </c>
      <c r="M1085" t="s">
        <v>41</v>
      </c>
      <c r="N1085" t="s">
        <v>42</v>
      </c>
      <c r="O1085" t="s">
        <v>43</v>
      </c>
      <c r="P1085" s="1">
        <v>41639</v>
      </c>
      <c r="Q1085" t="s">
        <v>53</v>
      </c>
      <c r="R1085" s="2">
        <v>311673</v>
      </c>
      <c r="S1085">
        <v>10</v>
      </c>
      <c r="T1085">
        <v>0</v>
      </c>
      <c r="U1085" t="s">
        <v>28</v>
      </c>
    </row>
    <row r="1086" spans="1:21" x14ac:dyDescent="0.25">
      <c r="A1086">
        <v>1357</v>
      </c>
      <c r="B1086" t="s">
        <v>2589</v>
      </c>
      <c r="C1086" s="1">
        <v>42004</v>
      </c>
      <c r="D1086" t="s">
        <v>2590</v>
      </c>
      <c r="E1086" t="s">
        <v>2591</v>
      </c>
      <c r="F1086" t="s">
        <v>247</v>
      </c>
      <c r="G1086" t="s">
        <v>248</v>
      </c>
      <c r="H1086" t="s">
        <v>674</v>
      </c>
      <c r="I1086" t="s">
        <v>99</v>
      </c>
      <c r="J1086" t="s">
        <v>100</v>
      </c>
      <c r="K1086">
        <v>8</v>
      </c>
      <c r="L1086" t="s">
        <v>101</v>
      </c>
      <c r="M1086" t="s">
        <v>41</v>
      </c>
      <c r="N1086" t="s">
        <v>42</v>
      </c>
      <c r="O1086" t="s">
        <v>43</v>
      </c>
      <c r="P1086" s="1">
        <v>42004</v>
      </c>
      <c r="Q1086" t="s">
        <v>53</v>
      </c>
      <c r="R1086" s="2">
        <v>14418.8</v>
      </c>
      <c r="S1086">
        <v>10</v>
      </c>
      <c r="T1086">
        <v>0</v>
      </c>
      <c r="U1086" t="s">
        <v>28</v>
      </c>
    </row>
    <row r="1087" spans="1:21" x14ac:dyDescent="0.25">
      <c r="A1087">
        <v>1358</v>
      </c>
      <c r="B1087" t="s">
        <v>2592</v>
      </c>
      <c r="C1087" s="1">
        <v>42369</v>
      </c>
      <c r="D1087" t="s">
        <v>2593</v>
      </c>
      <c r="E1087" t="s">
        <v>246</v>
      </c>
      <c r="F1087" t="s">
        <v>247</v>
      </c>
      <c r="G1087" t="s">
        <v>248</v>
      </c>
      <c r="H1087" t="s">
        <v>2594</v>
      </c>
      <c r="I1087" t="s">
        <v>99</v>
      </c>
      <c r="J1087" t="s">
        <v>100</v>
      </c>
      <c r="K1087">
        <v>8</v>
      </c>
      <c r="L1087" t="s">
        <v>101</v>
      </c>
      <c r="M1087" t="s">
        <v>41</v>
      </c>
      <c r="N1087" t="s">
        <v>42</v>
      </c>
      <c r="O1087" t="s">
        <v>43</v>
      </c>
      <c r="P1087" s="1">
        <v>42369</v>
      </c>
      <c r="Q1087" t="s">
        <v>53</v>
      </c>
      <c r="R1087" s="2">
        <v>10158.700000000001</v>
      </c>
      <c r="S1087">
        <v>10</v>
      </c>
      <c r="T1087">
        <v>0</v>
      </c>
      <c r="U1087" t="s">
        <v>28</v>
      </c>
    </row>
    <row r="1088" spans="1:21" x14ac:dyDescent="0.25">
      <c r="A1088">
        <v>1359</v>
      </c>
      <c r="B1088" t="s">
        <v>2595</v>
      </c>
      <c r="C1088" s="1">
        <v>43100</v>
      </c>
      <c r="D1088" t="s">
        <v>2596</v>
      </c>
      <c r="E1088" t="s">
        <v>246</v>
      </c>
      <c r="F1088" t="s">
        <v>247</v>
      </c>
      <c r="G1088" t="s">
        <v>248</v>
      </c>
      <c r="H1088" t="s">
        <v>2597</v>
      </c>
      <c r="I1088" t="s">
        <v>147</v>
      </c>
      <c r="J1088" t="s">
        <v>148</v>
      </c>
      <c r="K1088">
        <v>23</v>
      </c>
      <c r="L1088" t="s">
        <v>149</v>
      </c>
      <c r="M1088" t="s">
        <v>41</v>
      </c>
      <c r="N1088" t="s">
        <v>42</v>
      </c>
      <c r="O1088" t="s">
        <v>43</v>
      </c>
      <c r="P1088" s="1">
        <v>43100</v>
      </c>
      <c r="Q1088" t="s">
        <v>53</v>
      </c>
      <c r="R1088" s="2">
        <v>9111.7999999999993</v>
      </c>
      <c r="S1088">
        <v>10</v>
      </c>
      <c r="T1088">
        <v>0</v>
      </c>
      <c r="U1088" t="s">
        <v>28</v>
      </c>
    </row>
    <row r="1089" spans="1:21" x14ac:dyDescent="0.25">
      <c r="A1089">
        <v>1360</v>
      </c>
      <c r="B1089" t="s">
        <v>2598</v>
      </c>
      <c r="C1089" s="1">
        <v>43100</v>
      </c>
      <c r="D1089" t="s">
        <v>2599</v>
      </c>
      <c r="E1089" t="s">
        <v>246</v>
      </c>
      <c r="F1089" t="s">
        <v>247</v>
      </c>
      <c r="G1089" t="s">
        <v>248</v>
      </c>
      <c r="H1089" t="s">
        <v>2600</v>
      </c>
      <c r="I1089" t="s">
        <v>147</v>
      </c>
      <c r="J1089" t="s">
        <v>148</v>
      </c>
      <c r="K1089">
        <v>23</v>
      </c>
      <c r="L1089" t="s">
        <v>149</v>
      </c>
      <c r="M1089" t="s">
        <v>41</v>
      </c>
      <c r="N1089" t="s">
        <v>42</v>
      </c>
      <c r="O1089" t="s">
        <v>43</v>
      </c>
      <c r="P1089" s="1">
        <v>43100</v>
      </c>
      <c r="Q1089" t="s">
        <v>53</v>
      </c>
      <c r="R1089" s="2">
        <v>10904</v>
      </c>
      <c r="S1089">
        <v>10</v>
      </c>
      <c r="T1089">
        <v>0</v>
      </c>
      <c r="U1089" t="s">
        <v>28</v>
      </c>
    </row>
    <row r="1090" spans="1:21" x14ac:dyDescent="0.25">
      <c r="A1090">
        <v>1361</v>
      </c>
      <c r="B1090" t="s">
        <v>2601</v>
      </c>
      <c r="C1090" s="1">
        <v>43100</v>
      </c>
      <c r="D1090" t="s">
        <v>2602</v>
      </c>
      <c r="E1090" t="s">
        <v>246</v>
      </c>
      <c r="F1090" t="s">
        <v>247</v>
      </c>
      <c r="G1090" t="s">
        <v>248</v>
      </c>
      <c r="H1090" t="s">
        <v>2603</v>
      </c>
      <c r="I1090" t="s">
        <v>147</v>
      </c>
      <c r="J1090" t="s">
        <v>148</v>
      </c>
      <c r="K1090">
        <v>23</v>
      </c>
      <c r="L1090" t="s">
        <v>149</v>
      </c>
      <c r="M1090" t="s">
        <v>41</v>
      </c>
      <c r="N1090" t="s">
        <v>42</v>
      </c>
      <c r="O1090" t="s">
        <v>43</v>
      </c>
      <c r="P1090" s="1">
        <v>43100</v>
      </c>
      <c r="Q1090" t="s">
        <v>53</v>
      </c>
      <c r="R1090" s="2">
        <v>30444.2</v>
      </c>
      <c r="S1090">
        <v>10</v>
      </c>
      <c r="T1090">
        <v>0</v>
      </c>
      <c r="U1090" t="s">
        <v>28</v>
      </c>
    </row>
    <row r="1091" spans="1:21" x14ac:dyDescent="0.25">
      <c r="A1091">
        <v>1362</v>
      </c>
      <c r="B1091" t="s">
        <v>2604</v>
      </c>
      <c r="C1091" s="1">
        <v>43465</v>
      </c>
      <c r="D1091" t="s">
        <v>2605</v>
      </c>
      <c r="E1091" t="s">
        <v>246</v>
      </c>
      <c r="F1091" t="s">
        <v>247</v>
      </c>
      <c r="G1091" t="s">
        <v>248</v>
      </c>
      <c r="H1091" t="s">
        <v>2606</v>
      </c>
      <c r="I1091" t="s">
        <v>2490</v>
      </c>
      <c r="J1091" t="s">
        <v>2491</v>
      </c>
      <c r="K1091">
        <v>26</v>
      </c>
      <c r="L1091" t="s">
        <v>2492</v>
      </c>
      <c r="M1091" t="s">
        <v>41</v>
      </c>
      <c r="N1091" t="s">
        <v>42</v>
      </c>
      <c r="O1091" t="s">
        <v>43</v>
      </c>
      <c r="P1091" s="1">
        <v>43465</v>
      </c>
      <c r="Q1091" t="s">
        <v>53</v>
      </c>
      <c r="R1091" s="2">
        <v>28063.14</v>
      </c>
      <c r="S1091">
        <v>10</v>
      </c>
      <c r="T1091">
        <v>0</v>
      </c>
      <c r="U1091" t="s">
        <v>28</v>
      </c>
    </row>
    <row r="1092" spans="1:21" x14ac:dyDescent="0.25">
      <c r="A1092">
        <v>1363</v>
      </c>
      <c r="B1092" t="s">
        <v>2607</v>
      </c>
      <c r="C1092" s="1">
        <v>43465</v>
      </c>
      <c r="D1092" t="s">
        <v>2608</v>
      </c>
      <c r="E1092" t="s">
        <v>2609</v>
      </c>
      <c r="F1092" t="s">
        <v>247</v>
      </c>
      <c r="G1092" t="s">
        <v>248</v>
      </c>
      <c r="H1092" t="s">
        <v>2610</v>
      </c>
      <c r="I1092" t="s">
        <v>2490</v>
      </c>
      <c r="J1092" t="s">
        <v>2491</v>
      </c>
      <c r="K1092">
        <v>26</v>
      </c>
      <c r="L1092" t="s">
        <v>2492</v>
      </c>
      <c r="M1092" t="s">
        <v>41</v>
      </c>
      <c r="N1092" t="s">
        <v>42</v>
      </c>
      <c r="O1092" t="s">
        <v>43</v>
      </c>
      <c r="P1092" s="1">
        <v>43465</v>
      </c>
      <c r="Q1092" t="s">
        <v>53</v>
      </c>
      <c r="R1092" s="2">
        <v>39092.93</v>
      </c>
      <c r="S1092">
        <v>10</v>
      </c>
      <c r="T1092">
        <v>0</v>
      </c>
      <c r="U1092" t="s">
        <v>28</v>
      </c>
    </row>
    <row r="1093" spans="1:21" x14ac:dyDescent="0.25">
      <c r="A1093">
        <v>1364</v>
      </c>
      <c r="B1093" t="s">
        <v>2611</v>
      </c>
      <c r="C1093" s="1">
        <v>43465</v>
      </c>
      <c r="D1093" t="s">
        <v>2612</v>
      </c>
      <c r="E1093" t="s">
        <v>2613</v>
      </c>
      <c r="F1093" t="s">
        <v>247</v>
      </c>
      <c r="G1093" t="s">
        <v>248</v>
      </c>
      <c r="H1093" t="s">
        <v>2614</v>
      </c>
      <c r="I1093" t="s">
        <v>2490</v>
      </c>
      <c r="J1093" t="s">
        <v>2491</v>
      </c>
      <c r="K1093">
        <v>26</v>
      </c>
      <c r="L1093" t="s">
        <v>2492</v>
      </c>
      <c r="M1093" t="s">
        <v>41</v>
      </c>
      <c r="N1093" t="s">
        <v>42</v>
      </c>
      <c r="O1093" t="s">
        <v>43</v>
      </c>
      <c r="P1093" s="1">
        <v>43465</v>
      </c>
      <c r="Q1093" t="s">
        <v>53</v>
      </c>
      <c r="R1093" s="2">
        <v>13440.92</v>
      </c>
      <c r="S1093">
        <v>10</v>
      </c>
      <c r="T1093">
        <v>0</v>
      </c>
      <c r="U1093" t="s">
        <v>28</v>
      </c>
    </row>
    <row r="1094" spans="1:21" x14ac:dyDescent="0.25">
      <c r="A1094">
        <v>1365</v>
      </c>
      <c r="B1094" t="s">
        <v>2615</v>
      </c>
      <c r="C1094" s="1">
        <v>43465</v>
      </c>
      <c r="D1094" t="s">
        <v>2616</v>
      </c>
      <c r="E1094" t="s">
        <v>2617</v>
      </c>
      <c r="F1094" t="s">
        <v>247</v>
      </c>
      <c r="G1094" t="s">
        <v>248</v>
      </c>
      <c r="H1094" t="s">
        <v>2618</v>
      </c>
      <c r="I1094" t="s">
        <v>2490</v>
      </c>
      <c r="J1094" t="s">
        <v>2491</v>
      </c>
      <c r="K1094">
        <v>26</v>
      </c>
      <c r="L1094" t="s">
        <v>2492</v>
      </c>
      <c r="M1094" t="s">
        <v>41</v>
      </c>
      <c r="N1094" t="s">
        <v>42</v>
      </c>
      <c r="O1094" t="s">
        <v>43</v>
      </c>
      <c r="P1094" s="1">
        <v>43465</v>
      </c>
      <c r="Q1094" t="s">
        <v>53</v>
      </c>
      <c r="R1094" s="2">
        <v>25596.560000000001</v>
      </c>
      <c r="S1094">
        <v>10</v>
      </c>
      <c r="T1094">
        <v>0</v>
      </c>
      <c r="U1094" t="s">
        <v>28</v>
      </c>
    </row>
    <row r="1095" spans="1:21" x14ac:dyDescent="0.25">
      <c r="A1095">
        <v>1366</v>
      </c>
      <c r="B1095" t="s">
        <v>2619</v>
      </c>
      <c r="C1095" s="1">
        <v>43465</v>
      </c>
      <c r="D1095" t="s">
        <v>2620</v>
      </c>
      <c r="E1095" t="s">
        <v>2621</v>
      </c>
      <c r="F1095" t="s">
        <v>247</v>
      </c>
      <c r="G1095" t="s">
        <v>248</v>
      </c>
      <c r="H1095" t="s">
        <v>2622</v>
      </c>
      <c r="I1095" t="s">
        <v>2490</v>
      </c>
      <c r="J1095" t="s">
        <v>2491</v>
      </c>
      <c r="K1095">
        <v>26</v>
      </c>
      <c r="L1095" t="s">
        <v>2492</v>
      </c>
      <c r="M1095" t="s">
        <v>41</v>
      </c>
      <c r="N1095" t="s">
        <v>42</v>
      </c>
      <c r="O1095" t="s">
        <v>43</v>
      </c>
      <c r="P1095" s="1">
        <v>43465</v>
      </c>
      <c r="Q1095" t="s">
        <v>53</v>
      </c>
      <c r="R1095" s="2">
        <v>4885.92</v>
      </c>
      <c r="S1095">
        <v>10</v>
      </c>
      <c r="T1095">
        <v>0</v>
      </c>
      <c r="U1095" t="s">
        <v>28</v>
      </c>
    </row>
    <row r="1096" spans="1:21" x14ac:dyDescent="0.25">
      <c r="A1096">
        <v>1367</v>
      </c>
      <c r="B1096" t="s">
        <v>2623</v>
      </c>
      <c r="C1096" s="1">
        <v>43465</v>
      </c>
      <c r="D1096" t="s">
        <v>2624</v>
      </c>
      <c r="E1096" t="s">
        <v>246</v>
      </c>
      <c r="F1096" t="s">
        <v>247</v>
      </c>
      <c r="G1096" t="s">
        <v>248</v>
      </c>
      <c r="H1096" t="s">
        <v>2625</v>
      </c>
      <c r="I1096" t="s">
        <v>2490</v>
      </c>
      <c r="J1096" t="s">
        <v>2491</v>
      </c>
      <c r="K1096">
        <v>26</v>
      </c>
      <c r="L1096" t="s">
        <v>2492</v>
      </c>
      <c r="M1096" t="s">
        <v>41</v>
      </c>
      <c r="N1096" t="s">
        <v>42</v>
      </c>
      <c r="O1096" t="s">
        <v>43</v>
      </c>
      <c r="P1096" s="1">
        <v>43465</v>
      </c>
      <c r="Q1096" t="s">
        <v>53</v>
      </c>
      <c r="R1096" s="2">
        <v>12700</v>
      </c>
      <c r="S1096">
        <v>10</v>
      </c>
      <c r="T1096">
        <v>0</v>
      </c>
      <c r="U1096" t="s">
        <v>28</v>
      </c>
    </row>
    <row r="1097" spans="1:21" x14ac:dyDescent="0.25">
      <c r="A1097">
        <v>1368</v>
      </c>
      <c r="B1097" t="s">
        <v>2626</v>
      </c>
      <c r="C1097" s="1">
        <v>43830</v>
      </c>
      <c r="D1097" t="s">
        <v>2627</v>
      </c>
      <c r="E1097" t="s">
        <v>246</v>
      </c>
      <c r="F1097" t="s">
        <v>247</v>
      </c>
      <c r="G1097" t="s">
        <v>248</v>
      </c>
      <c r="H1097" t="s">
        <v>2628</v>
      </c>
      <c r="I1097" t="s">
        <v>2629</v>
      </c>
      <c r="J1097" t="s">
        <v>2630</v>
      </c>
      <c r="K1097">
        <v>20</v>
      </c>
      <c r="L1097" t="s">
        <v>2631</v>
      </c>
      <c r="M1097" t="s">
        <v>41</v>
      </c>
      <c r="N1097" t="s">
        <v>42</v>
      </c>
      <c r="O1097" t="s">
        <v>43</v>
      </c>
      <c r="P1097" s="1">
        <v>43830</v>
      </c>
      <c r="Q1097" t="s">
        <v>53</v>
      </c>
      <c r="R1097" s="2">
        <v>5680</v>
      </c>
      <c r="S1097">
        <v>10</v>
      </c>
      <c r="T1097">
        <v>0</v>
      </c>
      <c r="U1097" t="s">
        <v>28</v>
      </c>
    </row>
    <row r="1098" spans="1:21" x14ac:dyDescent="0.25">
      <c r="A1098">
        <v>1369</v>
      </c>
      <c r="B1098" t="s">
        <v>2632</v>
      </c>
      <c r="C1098" s="1">
        <v>43830</v>
      </c>
      <c r="D1098" t="s">
        <v>2633</v>
      </c>
      <c r="E1098" t="s">
        <v>2634</v>
      </c>
      <c r="F1098" t="s">
        <v>247</v>
      </c>
      <c r="G1098" t="s">
        <v>248</v>
      </c>
      <c r="H1098" t="s">
        <v>2635</v>
      </c>
      <c r="I1098" t="s">
        <v>221</v>
      </c>
      <c r="J1098" t="s">
        <v>222</v>
      </c>
      <c r="K1098">
        <v>12</v>
      </c>
      <c r="L1098" t="s">
        <v>223</v>
      </c>
      <c r="M1098" t="s">
        <v>41</v>
      </c>
      <c r="N1098" t="s">
        <v>42</v>
      </c>
      <c r="O1098" t="s">
        <v>43</v>
      </c>
      <c r="P1098" s="1">
        <v>43830</v>
      </c>
      <c r="Q1098" t="s">
        <v>53</v>
      </c>
      <c r="R1098" s="2">
        <v>2019</v>
      </c>
      <c r="S1098">
        <v>10</v>
      </c>
      <c r="T1098">
        <v>0</v>
      </c>
      <c r="U1098" t="s">
        <v>28</v>
      </c>
    </row>
    <row r="1099" spans="1:21" x14ac:dyDescent="0.25">
      <c r="A1099">
        <v>1370</v>
      </c>
      <c r="B1099" t="s">
        <v>2636</v>
      </c>
      <c r="C1099" s="1">
        <v>43830</v>
      </c>
      <c r="D1099" t="s">
        <v>2637</v>
      </c>
      <c r="E1099" t="s">
        <v>2638</v>
      </c>
      <c r="F1099" t="s">
        <v>247</v>
      </c>
      <c r="G1099" t="s">
        <v>248</v>
      </c>
      <c r="H1099" t="s">
        <v>2639</v>
      </c>
      <c r="I1099" t="s">
        <v>147</v>
      </c>
      <c r="J1099" t="s">
        <v>148</v>
      </c>
      <c r="K1099">
        <v>23</v>
      </c>
      <c r="L1099" t="s">
        <v>149</v>
      </c>
      <c r="M1099" t="s">
        <v>41</v>
      </c>
      <c r="N1099" t="s">
        <v>42</v>
      </c>
      <c r="O1099" t="s">
        <v>43</v>
      </c>
      <c r="P1099" s="1">
        <v>43830</v>
      </c>
      <c r="Q1099" t="s">
        <v>53</v>
      </c>
      <c r="R1099" s="2">
        <v>2667</v>
      </c>
      <c r="S1099">
        <v>10</v>
      </c>
      <c r="T1099">
        <v>0</v>
      </c>
      <c r="U1099" t="s">
        <v>28</v>
      </c>
    </row>
    <row r="1100" spans="1:21" x14ac:dyDescent="0.25">
      <c r="A1100">
        <v>1371</v>
      </c>
      <c r="B1100" t="s">
        <v>2640</v>
      </c>
      <c r="C1100" s="1">
        <v>43830</v>
      </c>
      <c r="D1100" t="s">
        <v>2641</v>
      </c>
      <c r="E1100" t="s">
        <v>2642</v>
      </c>
      <c r="F1100" t="s">
        <v>247</v>
      </c>
      <c r="G1100" t="s">
        <v>248</v>
      </c>
      <c r="H1100" t="s">
        <v>2643</v>
      </c>
      <c r="I1100" t="s">
        <v>147</v>
      </c>
      <c r="J1100" t="s">
        <v>148</v>
      </c>
      <c r="K1100">
        <v>23</v>
      </c>
      <c r="L1100" t="s">
        <v>149</v>
      </c>
      <c r="M1100" t="s">
        <v>41</v>
      </c>
      <c r="N1100" t="s">
        <v>42</v>
      </c>
      <c r="O1100" t="s">
        <v>43</v>
      </c>
      <c r="P1100" s="1">
        <v>43830</v>
      </c>
      <c r="Q1100" t="s">
        <v>53</v>
      </c>
      <c r="R1100" s="2">
        <v>3990</v>
      </c>
      <c r="S1100">
        <v>10</v>
      </c>
      <c r="T1100">
        <v>0</v>
      </c>
      <c r="U1100" t="s">
        <v>28</v>
      </c>
    </row>
    <row r="1101" spans="1:21" x14ac:dyDescent="0.25">
      <c r="A1101">
        <v>1372</v>
      </c>
      <c r="B1101" t="s">
        <v>2644</v>
      </c>
      <c r="C1101" s="1">
        <v>44196</v>
      </c>
      <c r="D1101" t="s">
        <v>111</v>
      </c>
      <c r="E1101" t="s">
        <v>246</v>
      </c>
      <c r="F1101" t="s">
        <v>247</v>
      </c>
      <c r="G1101" t="s">
        <v>248</v>
      </c>
      <c r="H1101" t="s">
        <v>2645</v>
      </c>
      <c r="I1101" t="s">
        <v>112</v>
      </c>
      <c r="J1101" t="s">
        <v>113</v>
      </c>
      <c r="K1101">
        <v>19</v>
      </c>
      <c r="L1101" t="s">
        <v>114</v>
      </c>
      <c r="M1101" t="s">
        <v>41</v>
      </c>
      <c r="N1101" t="s">
        <v>42</v>
      </c>
      <c r="O1101" t="s">
        <v>43</v>
      </c>
      <c r="P1101" s="1">
        <v>44196</v>
      </c>
      <c r="Q1101" t="s">
        <v>53</v>
      </c>
      <c r="R1101" s="2">
        <v>6343.92</v>
      </c>
      <c r="S1101">
        <v>10</v>
      </c>
      <c r="T1101">
        <v>0</v>
      </c>
      <c r="U1101" t="s">
        <v>28</v>
      </c>
    </row>
    <row r="1102" spans="1:21" x14ac:dyDescent="0.25">
      <c r="A1102">
        <v>1373</v>
      </c>
      <c r="B1102" t="s">
        <v>2646</v>
      </c>
      <c r="C1102" s="1">
        <v>44196</v>
      </c>
      <c r="D1102" t="s">
        <v>2647</v>
      </c>
      <c r="E1102" t="s">
        <v>2648</v>
      </c>
      <c r="F1102" t="s">
        <v>247</v>
      </c>
      <c r="G1102" t="s">
        <v>248</v>
      </c>
      <c r="H1102" t="s">
        <v>2649</v>
      </c>
      <c r="I1102" t="s">
        <v>99</v>
      </c>
      <c r="J1102" t="s">
        <v>100</v>
      </c>
      <c r="K1102">
        <v>8</v>
      </c>
      <c r="L1102" t="s">
        <v>101</v>
      </c>
      <c r="M1102" t="s">
        <v>41</v>
      </c>
      <c r="N1102" t="s">
        <v>42</v>
      </c>
      <c r="O1102" t="s">
        <v>43</v>
      </c>
      <c r="P1102" s="1">
        <v>44196</v>
      </c>
      <c r="Q1102" t="s">
        <v>53</v>
      </c>
      <c r="R1102" s="2">
        <v>13210.08</v>
      </c>
      <c r="S1102">
        <v>10</v>
      </c>
      <c r="T1102">
        <v>0</v>
      </c>
      <c r="U1102" t="s">
        <v>28</v>
      </c>
    </row>
    <row r="1103" spans="1:21" x14ac:dyDescent="0.25">
      <c r="A1103">
        <v>1374</v>
      </c>
      <c r="B1103" t="s">
        <v>2650</v>
      </c>
      <c r="C1103" s="1">
        <v>44196</v>
      </c>
      <c r="D1103" t="s">
        <v>2651</v>
      </c>
      <c r="E1103" t="s">
        <v>246</v>
      </c>
      <c r="F1103" t="s">
        <v>247</v>
      </c>
      <c r="G1103" t="s">
        <v>248</v>
      </c>
      <c r="H1103" t="s">
        <v>2652</v>
      </c>
      <c r="I1103" t="s">
        <v>147</v>
      </c>
      <c r="J1103" t="s">
        <v>148</v>
      </c>
      <c r="K1103">
        <v>23</v>
      </c>
      <c r="L1103" t="s">
        <v>149</v>
      </c>
      <c r="M1103" t="s">
        <v>41</v>
      </c>
      <c r="N1103" t="s">
        <v>42</v>
      </c>
      <c r="O1103" t="s">
        <v>43</v>
      </c>
      <c r="P1103" s="1">
        <v>44196</v>
      </c>
      <c r="Q1103" t="s">
        <v>53</v>
      </c>
      <c r="R1103" s="2">
        <v>2512.56</v>
      </c>
      <c r="S1103">
        <v>10</v>
      </c>
      <c r="T1103">
        <v>0</v>
      </c>
      <c r="U1103" t="s">
        <v>28</v>
      </c>
    </row>
    <row r="1104" spans="1:21" x14ac:dyDescent="0.25">
      <c r="A1104">
        <v>1375</v>
      </c>
      <c r="B1104" t="s">
        <v>2653</v>
      </c>
      <c r="C1104" s="1">
        <v>44196</v>
      </c>
      <c r="D1104" t="s">
        <v>2654</v>
      </c>
      <c r="E1104" t="s">
        <v>246</v>
      </c>
      <c r="F1104" t="s">
        <v>247</v>
      </c>
      <c r="G1104" t="s">
        <v>248</v>
      </c>
      <c r="H1104" t="s">
        <v>2655</v>
      </c>
      <c r="I1104" t="s">
        <v>147</v>
      </c>
      <c r="J1104" t="s">
        <v>148</v>
      </c>
      <c r="K1104">
        <v>23</v>
      </c>
      <c r="L1104" t="s">
        <v>149</v>
      </c>
      <c r="M1104" t="s">
        <v>41</v>
      </c>
      <c r="N1104" t="s">
        <v>42</v>
      </c>
      <c r="O1104" t="s">
        <v>43</v>
      </c>
      <c r="P1104" s="1">
        <v>44196</v>
      </c>
      <c r="Q1104" t="s">
        <v>53</v>
      </c>
      <c r="R1104" s="2">
        <v>5196.8</v>
      </c>
      <c r="S1104">
        <v>10</v>
      </c>
      <c r="T1104">
        <v>0</v>
      </c>
      <c r="U1104" t="s">
        <v>28</v>
      </c>
    </row>
    <row r="1105" spans="1:21" x14ac:dyDescent="0.25">
      <c r="A1105">
        <v>1376</v>
      </c>
      <c r="B1105" t="s">
        <v>2656</v>
      </c>
      <c r="C1105" s="1">
        <v>44196</v>
      </c>
      <c r="D1105" t="s">
        <v>2657</v>
      </c>
      <c r="E1105" t="s">
        <v>246</v>
      </c>
      <c r="F1105" t="s">
        <v>247</v>
      </c>
      <c r="G1105" t="s">
        <v>248</v>
      </c>
      <c r="H1105" t="s">
        <v>2658</v>
      </c>
      <c r="I1105" t="s">
        <v>147</v>
      </c>
      <c r="J1105" t="s">
        <v>148</v>
      </c>
      <c r="K1105">
        <v>23</v>
      </c>
      <c r="L1105" t="s">
        <v>149</v>
      </c>
      <c r="M1105" t="s">
        <v>41</v>
      </c>
      <c r="N1105" t="s">
        <v>42</v>
      </c>
      <c r="O1105" t="s">
        <v>43</v>
      </c>
      <c r="P1105" s="1">
        <v>44196</v>
      </c>
      <c r="Q1105" t="s">
        <v>53</v>
      </c>
      <c r="R1105" s="2">
        <v>92556.4</v>
      </c>
      <c r="S1105">
        <v>10</v>
      </c>
      <c r="T1105">
        <v>0</v>
      </c>
      <c r="U1105" t="s">
        <v>28</v>
      </c>
    </row>
    <row r="1106" spans="1:21" x14ac:dyDescent="0.25">
      <c r="A1106">
        <v>1377</v>
      </c>
      <c r="B1106" t="s">
        <v>2659</v>
      </c>
      <c r="C1106" s="1">
        <v>44196</v>
      </c>
      <c r="D1106" t="s">
        <v>2660</v>
      </c>
      <c r="E1106" t="s">
        <v>246</v>
      </c>
      <c r="F1106" t="s">
        <v>247</v>
      </c>
      <c r="G1106" t="s">
        <v>248</v>
      </c>
      <c r="H1106" t="s">
        <v>2661</v>
      </c>
      <c r="I1106" t="s">
        <v>147</v>
      </c>
      <c r="J1106" t="s">
        <v>148</v>
      </c>
      <c r="K1106">
        <v>23</v>
      </c>
      <c r="L1106" t="s">
        <v>149</v>
      </c>
      <c r="M1106" t="s">
        <v>41</v>
      </c>
      <c r="N1106" t="s">
        <v>42</v>
      </c>
      <c r="O1106" t="s">
        <v>43</v>
      </c>
      <c r="P1106" s="1">
        <v>44196</v>
      </c>
      <c r="Q1106" t="s">
        <v>53</v>
      </c>
      <c r="R1106" s="2">
        <v>144113.76</v>
      </c>
      <c r="S1106">
        <v>10</v>
      </c>
      <c r="T1106">
        <v>0</v>
      </c>
      <c r="U1106" t="s">
        <v>28</v>
      </c>
    </row>
    <row r="1107" spans="1:21" x14ac:dyDescent="0.25">
      <c r="A1107">
        <v>1378</v>
      </c>
      <c r="B1107" t="s">
        <v>2662</v>
      </c>
      <c r="C1107" s="1">
        <v>44196</v>
      </c>
      <c r="D1107" t="s">
        <v>2663</v>
      </c>
      <c r="E1107" t="s">
        <v>246</v>
      </c>
      <c r="F1107" t="s">
        <v>247</v>
      </c>
      <c r="G1107" t="s">
        <v>248</v>
      </c>
      <c r="H1107" t="s">
        <v>2664</v>
      </c>
      <c r="I1107" t="s">
        <v>147</v>
      </c>
      <c r="J1107" t="s">
        <v>148</v>
      </c>
      <c r="K1107">
        <v>23</v>
      </c>
      <c r="L1107" t="s">
        <v>149</v>
      </c>
      <c r="M1107" t="s">
        <v>41</v>
      </c>
      <c r="N1107" t="s">
        <v>42</v>
      </c>
      <c r="O1107" t="s">
        <v>43</v>
      </c>
      <c r="P1107" s="1">
        <v>44196</v>
      </c>
      <c r="Q1107" t="s">
        <v>53</v>
      </c>
      <c r="R1107" s="2">
        <v>235038.04</v>
      </c>
      <c r="S1107">
        <v>10</v>
      </c>
      <c r="T1107">
        <v>0</v>
      </c>
      <c r="U1107" t="s">
        <v>28</v>
      </c>
    </row>
    <row r="1108" spans="1:21" x14ac:dyDescent="0.25">
      <c r="A1108">
        <v>1379</v>
      </c>
      <c r="B1108" t="s">
        <v>2665</v>
      </c>
      <c r="C1108" s="1">
        <v>44196</v>
      </c>
      <c r="D1108" t="s">
        <v>2666</v>
      </c>
      <c r="E1108" t="s">
        <v>246</v>
      </c>
      <c r="F1108" t="s">
        <v>247</v>
      </c>
      <c r="G1108" t="s">
        <v>248</v>
      </c>
      <c r="H1108" t="s">
        <v>2667</v>
      </c>
      <c r="I1108" t="s">
        <v>147</v>
      </c>
      <c r="J1108" t="s">
        <v>148</v>
      </c>
      <c r="K1108">
        <v>23</v>
      </c>
      <c r="L1108" t="s">
        <v>149</v>
      </c>
      <c r="M1108" t="s">
        <v>41</v>
      </c>
      <c r="N1108" t="s">
        <v>42</v>
      </c>
      <c r="O1108" t="s">
        <v>43</v>
      </c>
      <c r="P1108" s="1">
        <v>44196</v>
      </c>
      <c r="Q1108" t="s">
        <v>53</v>
      </c>
      <c r="R1108" s="2">
        <v>44505.72</v>
      </c>
      <c r="S1108">
        <v>10</v>
      </c>
      <c r="T1108">
        <v>0</v>
      </c>
      <c r="U1108" t="s">
        <v>28</v>
      </c>
    </row>
    <row r="1109" spans="1:21" x14ac:dyDescent="0.25">
      <c r="A1109">
        <v>1380</v>
      </c>
      <c r="B1109" t="s">
        <v>2668</v>
      </c>
      <c r="C1109" s="1">
        <v>44196</v>
      </c>
      <c r="D1109" t="s">
        <v>2669</v>
      </c>
      <c r="E1109" t="s">
        <v>246</v>
      </c>
      <c r="F1109" t="s">
        <v>247</v>
      </c>
      <c r="G1109" t="s">
        <v>248</v>
      </c>
      <c r="H1109" t="s">
        <v>2670</v>
      </c>
      <c r="I1109" t="s">
        <v>147</v>
      </c>
      <c r="J1109" t="s">
        <v>148</v>
      </c>
      <c r="K1109">
        <v>23</v>
      </c>
      <c r="L1109" t="s">
        <v>149</v>
      </c>
      <c r="M1109" t="s">
        <v>41</v>
      </c>
      <c r="N1109" t="s">
        <v>42</v>
      </c>
      <c r="O1109" t="s">
        <v>43</v>
      </c>
      <c r="P1109" s="1">
        <v>44196</v>
      </c>
      <c r="Q1109" t="s">
        <v>53</v>
      </c>
      <c r="R1109" s="2">
        <v>8532.9599999999991</v>
      </c>
      <c r="S1109">
        <v>10</v>
      </c>
      <c r="T1109">
        <v>0</v>
      </c>
      <c r="U1109" t="s">
        <v>28</v>
      </c>
    </row>
    <row r="1110" spans="1:21" x14ac:dyDescent="0.25">
      <c r="A1110">
        <v>1381</v>
      </c>
      <c r="B1110" t="s">
        <v>2671</v>
      </c>
      <c r="C1110" s="1">
        <v>44196</v>
      </c>
      <c r="D1110" t="s">
        <v>2672</v>
      </c>
      <c r="E1110" t="s">
        <v>246</v>
      </c>
      <c r="F1110" t="s">
        <v>247</v>
      </c>
      <c r="G1110" t="s">
        <v>248</v>
      </c>
      <c r="H1110" t="s">
        <v>2673</v>
      </c>
      <c r="I1110" t="s">
        <v>147</v>
      </c>
      <c r="J1110" t="s">
        <v>148</v>
      </c>
      <c r="K1110">
        <v>23</v>
      </c>
      <c r="L1110" t="s">
        <v>149</v>
      </c>
      <c r="M1110" t="s">
        <v>41</v>
      </c>
      <c r="N1110" t="s">
        <v>42</v>
      </c>
      <c r="O1110" t="s">
        <v>43</v>
      </c>
      <c r="P1110" s="1">
        <v>44196</v>
      </c>
      <c r="Q1110" t="s">
        <v>53</v>
      </c>
      <c r="R1110">
        <v>858.4</v>
      </c>
      <c r="S1110">
        <v>10</v>
      </c>
      <c r="T1110">
        <v>0</v>
      </c>
      <c r="U1110" t="s">
        <v>28</v>
      </c>
    </row>
    <row r="1111" spans="1:21" x14ac:dyDescent="0.25">
      <c r="A1111">
        <v>1382</v>
      </c>
      <c r="B1111" t="s">
        <v>2674</v>
      </c>
      <c r="C1111" s="1">
        <v>44196</v>
      </c>
      <c r="D1111" t="s">
        <v>2675</v>
      </c>
      <c r="E1111" t="s">
        <v>246</v>
      </c>
      <c r="F1111" t="s">
        <v>247</v>
      </c>
      <c r="G1111" t="s">
        <v>248</v>
      </c>
      <c r="H1111" t="s">
        <v>2676</v>
      </c>
      <c r="I1111" t="s">
        <v>147</v>
      </c>
      <c r="J1111" t="s">
        <v>148</v>
      </c>
      <c r="K1111">
        <v>23</v>
      </c>
      <c r="L1111" t="s">
        <v>149</v>
      </c>
      <c r="M1111" t="s">
        <v>41</v>
      </c>
      <c r="N1111" t="s">
        <v>42</v>
      </c>
      <c r="O1111" t="s">
        <v>43</v>
      </c>
      <c r="P1111" s="1">
        <v>44196</v>
      </c>
      <c r="Q1111" t="s">
        <v>53</v>
      </c>
      <c r="R1111" s="2">
        <v>2852.44</v>
      </c>
      <c r="S1111">
        <v>10</v>
      </c>
      <c r="T1111">
        <v>0</v>
      </c>
      <c r="U1111" t="s">
        <v>28</v>
      </c>
    </row>
    <row r="1112" spans="1:21" x14ac:dyDescent="0.25">
      <c r="A1112">
        <v>1383</v>
      </c>
      <c r="B1112" t="s">
        <v>2677</v>
      </c>
      <c r="C1112" s="1">
        <v>44196</v>
      </c>
      <c r="D1112" t="s">
        <v>2678</v>
      </c>
      <c r="E1112" t="s">
        <v>246</v>
      </c>
      <c r="F1112" t="s">
        <v>247</v>
      </c>
      <c r="G1112" t="s">
        <v>248</v>
      </c>
      <c r="H1112" t="s">
        <v>2679</v>
      </c>
      <c r="I1112" t="s">
        <v>147</v>
      </c>
      <c r="J1112" t="s">
        <v>148</v>
      </c>
      <c r="K1112">
        <v>23</v>
      </c>
      <c r="L1112" t="s">
        <v>149</v>
      </c>
      <c r="M1112" t="s">
        <v>41</v>
      </c>
      <c r="N1112" t="s">
        <v>42</v>
      </c>
      <c r="O1112" t="s">
        <v>43</v>
      </c>
      <c r="P1112" s="1">
        <v>44196</v>
      </c>
      <c r="Q1112" t="s">
        <v>53</v>
      </c>
      <c r="R1112" s="2">
        <v>14581.2</v>
      </c>
      <c r="S1112">
        <v>10</v>
      </c>
      <c r="T1112">
        <v>0</v>
      </c>
      <c r="U1112" t="s">
        <v>28</v>
      </c>
    </row>
    <row r="1113" spans="1:21" x14ac:dyDescent="0.25">
      <c r="A1113">
        <v>1384</v>
      </c>
      <c r="B1113" t="s">
        <v>2680</v>
      </c>
      <c r="C1113" s="1">
        <v>44196</v>
      </c>
      <c r="D1113" t="s">
        <v>2681</v>
      </c>
      <c r="E1113" t="s">
        <v>246</v>
      </c>
      <c r="F1113" t="s">
        <v>247</v>
      </c>
      <c r="G1113" t="s">
        <v>248</v>
      </c>
      <c r="H1113" t="s">
        <v>2682</v>
      </c>
      <c r="I1113" t="s">
        <v>147</v>
      </c>
      <c r="J1113" t="s">
        <v>148</v>
      </c>
      <c r="K1113">
        <v>23</v>
      </c>
      <c r="L1113" t="s">
        <v>149</v>
      </c>
      <c r="M1113" t="s">
        <v>41</v>
      </c>
      <c r="N1113" t="s">
        <v>42</v>
      </c>
      <c r="O1113" t="s">
        <v>43</v>
      </c>
      <c r="P1113" s="1">
        <v>44196</v>
      </c>
      <c r="Q1113" t="s">
        <v>53</v>
      </c>
      <c r="R1113" s="2">
        <v>5142.28</v>
      </c>
      <c r="S1113">
        <v>10</v>
      </c>
      <c r="T1113">
        <v>0</v>
      </c>
      <c r="U1113" t="s">
        <v>28</v>
      </c>
    </row>
    <row r="1114" spans="1:21" x14ac:dyDescent="0.25">
      <c r="A1114">
        <v>1385</v>
      </c>
      <c r="B1114" t="s">
        <v>2683</v>
      </c>
      <c r="C1114" s="1">
        <v>44196</v>
      </c>
      <c r="D1114" t="s">
        <v>2684</v>
      </c>
      <c r="E1114" t="s">
        <v>246</v>
      </c>
      <c r="F1114" t="s">
        <v>247</v>
      </c>
      <c r="G1114" t="s">
        <v>248</v>
      </c>
      <c r="H1114" t="s">
        <v>2685</v>
      </c>
      <c r="I1114" t="s">
        <v>147</v>
      </c>
      <c r="J1114" t="s">
        <v>148</v>
      </c>
      <c r="K1114">
        <v>23</v>
      </c>
      <c r="L1114" t="s">
        <v>149</v>
      </c>
      <c r="M1114" t="s">
        <v>41</v>
      </c>
      <c r="N1114" t="s">
        <v>42</v>
      </c>
      <c r="O1114" t="s">
        <v>43</v>
      </c>
      <c r="P1114" s="1">
        <v>44196</v>
      </c>
      <c r="Q1114" t="s">
        <v>53</v>
      </c>
      <c r="R1114" s="2">
        <v>3518.28</v>
      </c>
      <c r="S1114">
        <v>10</v>
      </c>
      <c r="T1114">
        <v>0</v>
      </c>
      <c r="U1114" t="s">
        <v>28</v>
      </c>
    </row>
    <row r="1115" spans="1:21" ht="409.5" x14ac:dyDescent="0.25">
      <c r="A1115">
        <v>1386</v>
      </c>
      <c r="B1115" t="s">
        <v>2686</v>
      </c>
      <c r="C1115" s="1">
        <v>44196</v>
      </c>
      <c r="D1115" s="3" t="s">
        <v>2687</v>
      </c>
      <c r="E1115" t="s">
        <v>246</v>
      </c>
      <c r="F1115" t="s">
        <v>247</v>
      </c>
      <c r="G1115" t="s">
        <v>248</v>
      </c>
      <c r="H1115" t="s">
        <v>2688</v>
      </c>
      <c r="I1115" t="s">
        <v>147</v>
      </c>
      <c r="J1115" t="s">
        <v>148</v>
      </c>
      <c r="K1115">
        <v>23</v>
      </c>
      <c r="L1115" t="s">
        <v>149</v>
      </c>
      <c r="M1115" t="s">
        <v>41</v>
      </c>
      <c r="N1115" t="s">
        <v>42</v>
      </c>
      <c r="O1115" t="s">
        <v>43</v>
      </c>
      <c r="P1115" s="1">
        <v>44196</v>
      </c>
      <c r="Q1115" t="s">
        <v>53</v>
      </c>
      <c r="R1115" s="2">
        <v>12325.19</v>
      </c>
      <c r="S1115">
        <v>10</v>
      </c>
      <c r="T1115">
        <v>0</v>
      </c>
      <c r="U1115" t="s">
        <v>28</v>
      </c>
    </row>
    <row r="1116" spans="1:21" x14ac:dyDescent="0.25">
      <c r="A1116">
        <v>1392</v>
      </c>
      <c r="B1116" t="s">
        <v>2689</v>
      </c>
      <c r="C1116" s="1">
        <v>44196</v>
      </c>
      <c r="D1116" t="s">
        <v>2690</v>
      </c>
      <c r="E1116" t="s">
        <v>246</v>
      </c>
      <c r="F1116" t="s">
        <v>247</v>
      </c>
      <c r="G1116" t="s">
        <v>248</v>
      </c>
      <c r="H1116" t="s">
        <v>2691</v>
      </c>
      <c r="I1116" t="s">
        <v>147</v>
      </c>
      <c r="J1116" t="s">
        <v>148</v>
      </c>
      <c r="K1116">
        <v>23</v>
      </c>
      <c r="L1116" t="s">
        <v>149</v>
      </c>
      <c r="M1116" t="s">
        <v>41</v>
      </c>
      <c r="N1116" t="s">
        <v>42</v>
      </c>
      <c r="O1116" t="s">
        <v>43</v>
      </c>
      <c r="P1116" s="1">
        <v>44196</v>
      </c>
      <c r="Q1116" t="s">
        <v>53</v>
      </c>
      <c r="R1116" s="2">
        <v>30059.27</v>
      </c>
      <c r="S1116">
        <v>10</v>
      </c>
      <c r="T1116">
        <v>0</v>
      </c>
      <c r="U1116" t="s">
        <v>28</v>
      </c>
    </row>
    <row r="1117" spans="1:21" ht="409.5" x14ac:dyDescent="0.25">
      <c r="A1117">
        <v>1393</v>
      </c>
      <c r="B1117" t="s">
        <v>2692</v>
      </c>
      <c r="C1117" s="1">
        <v>44196</v>
      </c>
      <c r="D1117" s="3" t="s">
        <v>2693</v>
      </c>
      <c r="E1117" t="s">
        <v>246</v>
      </c>
      <c r="F1117" t="s">
        <v>247</v>
      </c>
      <c r="G1117" t="s">
        <v>248</v>
      </c>
      <c r="H1117" t="s">
        <v>674</v>
      </c>
      <c r="I1117" t="s">
        <v>147</v>
      </c>
      <c r="J1117" t="s">
        <v>148</v>
      </c>
      <c r="K1117">
        <v>23</v>
      </c>
      <c r="L1117" t="s">
        <v>149</v>
      </c>
      <c r="M1117" t="s">
        <v>41</v>
      </c>
      <c r="N1117" t="s">
        <v>42</v>
      </c>
      <c r="O1117" t="s">
        <v>43</v>
      </c>
      <c r="P1117" s="1">
        <v>44196</v>
      </c>
      <c r="Q1117" t="s">
        <v>53</v>
      </c>
      <c r="R1117" s="2">
        <v>1725.06</v>
      </c>
      <c r="S1117">
        <v>10</v>
      </c>
      <c r="T1117">
        <v>0</v>
      </c>
      <c r="U1117" t="s">
        <v>28</v>
      </c>
    </row>
    <row r="1118" spans="1:21" x14ac:dyDescent="0.25">
      <c r="A1118">
        <v>1395</v>
      </c>
      <c r="B1118" t="s">
        <v>2694</v>
      </c>
      <c r="C1118" s="1">
        <v>44196</v>
      </c>
      <c r="D1118" t="s">
        <v>2695</v>
      </c>
      <c r="E1118" t="s">
        <v>246</v>
      </c>
      <c r="F1118" t="s">
        <v>247</v>
      </c>
      <c r="G1118" t="s">
        <v>248</v>
      </c>
      <c r="H1118" t="s">
        <v>2696</v>
      </c>
      <c r="I1118" t="s">
        <v>2629</v>
      </c>
      <c r="J1118" t="s">
        <v>2630</v>
      </c>
      <c r="K1118">
        <v>20</v>
      </c>
      <c r="L1118" t="s">
        <v>2631</v>
      </c>
      <c r="M1118" t="s">
        <v>41</v>
      </c>
      <c r="N1118" t="s">
        <v>42</v>
      </c>
      <c r="O1118" t="s">
        <v>43</v>
      </c>
      <c r="P1118" s="1">
        <v>44196</v>
      </c>
      <c r="Q1118" t="s">
        <v>53</v>
      </c>
      <c r="R1118" s="2">
        <v>82899.399999999994</v>
      </c>
      <c r="S1118">
        <v>10</v>
      </c>
      <c r="T1118">
        <v>0</v>
      </c>
      <c r="U1118" t="s">
        <v>28</v>
      </c>
    </row>
    <row r="1119" spans="1:21" x14ac:dyDescent="0.25">
      <c r="A1119">
        <v>1396</v>
      </c>
      <c r="B1119" t="s">
        <v>2697</v>
      </c>
      <c r="C1119" s="1">
        <v>44196</v>
      </c>
      <c r="D1119" t="s">
        <v>2698</v>
      </c>
      <c r="E1119" t="s">
        <v>246</v>
      </c>
      <c r="F1119" t="s">
        <v>247</v>
      </c>
      <c r="G1119" t="s">
        <v>248</v>
      </c>
      <c r="H1119" t="s">
        <v>2699</v>
      </c>
      <c r="I1119" t="s">
        <v>1679</v>
      </c>
      <c r="J1119" t="s">
        <v>1680</v>
      </c>
      <c r="K1119">
        <v>11</v>
      </c>
      <c r="L1119" t="s">
        <v>1681</v>
      </c>
      <c r="M1119" t="s">
        <v>41</v>
      </c>
      <c r="N1119" t="s">
        <v>42</v>
      </c>
      <c r="O1119" t="s">
        <v>43</v>
      </c>
      <c r="P1119" s="1">
        <v>44196</v>
      </c>
      <c r="Q1119" t="s">
        <v>53</v>
      </c>
      <c r="R1119" s="2">
        <v>1220557.8</v>
      </c>
      <c r="S1119">
        <v>10</v>
      </c>
      <c r="T1119">
        <v>0</v>
      </c>
      <c r="U1119" t="s">
        <v>28</v>
      </c>
    </row>
    <row r="1120" spans="1:21" x14ac:dyDescent="0.25">
      <c r="A1120">
        <v>1397</v>
      </c>
      <c r="B1120" t="s">
        <v>2700</v>
      </c>
      <c r="C1120" s="1">
        <v>44196</v>
      </c>
      <c r="D1120" t="s">
        <v>2701</v>
      </c>
      <c r="E1120" t="s">
        <v>246</v>
      </c>
      <c r="F1120" t="s">
        <v>247</v>
      </c>
      <c r="G1120" t="s">
        <v>248</v>
      </c>
      <c r="H1120" t="s">
        <v>2702</v>
      </c>
      <c r="I1120" t="s">
        <v>147</v>
      </c>
      <c r="J1120" t="s">
        <v>148</v>
      </c>
      <c r="K1120">
        <v>23</v>
      </c>
      <c r="L1120" t="s">
        <v>149</v>
      </c>
      <c r="M1120" t="s">
        <v>41</v>
      </c>
      <c r="N1120" t="s">
        <v>42</v>
      </c>
      <c r="O1120" t="s">
        <v>43</v>
      </c>
      <c r="P1120" s="1">
        <v>44196</v>
      </c>
      <c r="Q1120" t="s">
        <v>53</v>
      </c>
      <c r="R1120" s="2">
        <v>18096</v>
      </c>
      <c r="S1120">
        <v>10</v>
      </c>
      <c r="T1120">
        <v>0</v>
      </c>
      <c r="U1120" t="s">
        <v>28</v>
      </c>
    </row>
    <row r="1121" spans="1:21" x14ac:dyDescent="0.25">
      <c r="A1121">
        <v>1398</v>
      </c>
      <c r="B1121" t="s">
        <v>2703</v>
      </c>
      <c r="C1121" s="1">
        <v>44196</v>
      </c>
      <c r="D1121" t="s">
        <v>2704</v>
      </c>
      <c r="E1121" t="s">
        <v>246</v>
      </c>
      <c r="F1121" t="s">
        <v>247</v>
      </c>
      <c r="G1121" t="s">
        <v>248</v>
      </c>
      <c r="H1121" t="s">
        <v>2705</v>
      </c>
      <c r="I1121" t="s">
        <v>147</v>
      </c>
      <c r="J1121" t="s">
        <v>148</v>
      </c>
      <c r="K1121">
        <v>23</v>
      </c>
      <c r="L1121" t="s">
        <v>149</v>
      </c>
      <c r="M1121" t="s">
        <v>41</v>
      </c>
      <c r="N1121" t="s">
        <v>42</v>
      </c>
      <c r="O1121" t="s">
        <v>43</v>
      </c>
      <c r="P1121" s="1">
        <v>44196</v>
      </c>
      <c r="Q1121" t="s">
        <v>53</v>
      </c>
      <c r="R1121" s="2">
        <v>97440</v>
      </c>
      <c r="S1121">
        <v>10</v>
      </c>
      <c r="T1121">
        <v>0</v>
      </c>
      <c r="U1121" t="s">
        <v>28</v>
      </c>
    </row>
    <row r="1122" spans="1:21" x14ac:dyDescent="0.25">
      <c r="A1122">
        <v>1399</v>
      </c>
      <c r="B1122" t="s">
        <v>2706</v>
      </c>
      <c r="C1122" s="1">
        <v>44196</v>
      </c>
      <c r="D1122" t="s">
        <v>2707</v>
      </c>
      <c r="E1122" t="s">
        <v>246</v>
      </c>
      <c r="F1122" t="s">
        <v>247</v>
      </c>
      <c r="G1122" t="s">
        <v>248</v>
      </c>
      <c r="H1122" t="s">
        <v>2708</v>
      </c>
      <c r="I1122" t="s">
        <v>147</v>
      </c>
      <c r="J1122" t="s">
        <v>148</v>
      </c>
      <c r="K1122">
        <v>23</v>
      </c>
      <c r="L1122" t="s">
        <v>149</v>
      </c>
      <c r="M1122" t="s">
        <v>41</v>
      </c>
      <c r="N1122" t="s">
        <v>42</v>
      </c>
      <c r="O1122" t="s">
        <v>43</v>
      </c>
      <c r="P1122" s="1">
        <v>44196</v>
      </c>
      <c r="Q1122" t="s">
        <v>53</v>
      </c>
      <c r="R1122" s="2">
        <v>189486</v>
      </c>
      <c r="S1122">
        <v>10</v>
      </c>
      <c r="T1122">
        <v>0</v>
      </c>
      <c r="U1122" t="s">
        <v>28</v>
      </c>
    </row>
    <row r="1123" spans="1:21" ht="409.5" x14ac:dyDescent="0.25">
      <c r="A1123">
        <v>1400</v>
      </c>
      <c r="B1123" t="s">
        <v>2709</v>
      </c>
      <c r="C1123" s="1">
        <v>44196</v>
      </c>
      <c r="D1123" s="3" t="s">
        <v>2710</v>
      </c>
      <c r="E1123" t="s">
        <v>246</v>
      </c>
      <c r="F1123" t="s">
        <v>247</v>
      </c>
      <c r="G1123" t="s">
        <v>248</v>
      </c>
      <c r="H1123" t="s">
        <v>2711</v>
      </c>
      <c r="I1123" t="s">
        <v>2490</v>
      </c>
      <c r="J1123" t="s">
        <v>2491</v>
      </c>
      <c r="K1123">
        <v>26</v>
      </c>
      <c r="L1123" t="s">
        <v>2492</v>
      </c>
      <c r="M1123" t="s">
        <v>41</v>
      </c>
      <c r="N1123" t="s">
        <v>42</v>
      </c>
      <c r="O1123" t="s">
        <v>43</v>
      </c>
      <c r="P1123" s="1">
        <v>44196</v>
      </c>
      <c r="Q1123" t="s">
        <v>53</v>
      </c>
      <c r="R1123" s="2">
        <v>88858.99</v>
      </c>
      <c r="S1123">
        <v>10</v>
      </c>
      <c r="T1123">
        <v>0</v>
      </c>
      <c r="U1123" t="s">
        <v>28</v>
      </c>
    </row>
    <row r="1124" spans="1:21" x14ac:dyDescent="0.25">
      <c r="A1124">
        <v>1403</v>
      </c>
      <c r="B1124" t="s">
        <v>2712</v>
      </c>
      <c r="C1124" s="1">
        <v>44196</v>
      </c>
      <c r="D1124" t="s">
        <v>2713</v>
      </c>
      <c r="E1124" t="s">
        <v>246</v>
      </c>
      <c r="F1124" t="s">
        <v>247</v>
      </c>
      <c r="G1124" t="s">
        <v>248</v>
      </c>
      <c r="H1124" t="s">
        <v>2714</v>
      </c>
      <c r="I1124" t="s">
        <v>2490</v>
      </c>
      <c r="J1124" t="s">
        <v>2491</v>
      </c>
      <c r="K1124">
        <v>26</v>
      </c>
      <c r="L1124" t="s">
        <v>2492</v>
      </c>
      <c r="M1124" t="s">
        <v>41</v>
      </c>
      <c r="N1124" t="s">
        <v>42</v>
      </c>
      <c r="O1124" t="s">
        <v>43</v>
      </c>
      <c r="P1124" s="1">
        <v>44196</v>
      </c>
      <c r="Q1124" t="s">
        <v>53</v>
      </c>
      <c r="R1124" s="2">
        <v>12079.08</v>
      </c>
      <c r="S1124">
        <v>10</v>
      </c>
      <c r="T1124">
        <v>0</v>
      </c>
      <c r="U1124" t="s">
        <v>28</v>
      </c>
    </row>
    <row r="1125" spans="1:21" ht="409.5" x14ac:dyDescent="0.25">
      <c r="A1125">
        <v>1404</v>
      </c>
      <c r="B1125" t="s">
        <v>2715</v>
      </c>
      <c r="C1125" s="1">
        <v>44196</v>
      </c>
      <c r="D1125" s="3" t="s">
        <v>2716</v>
      </c>
      <c r="E1125" t="s">
        <v>246</v>
      </c>
      <c r="F1125" t="s">
        <v>247</v>
      </c>
      <c r="G1125" t="s">
        <v>248</v>
      </c>
      <c r="H1125" t="s">
        <v>2717</v>
      </c>
      <c r="I1125" t="s">
        <v>132</v>
      </c>
      <c r="J1125" t="s">
        <v>133</v>
      </c>
      <c r="K1125">
        <v>22</v>
      </c>
      <c r="L1125" t="s">
        <v>134</v>
      </c>
      <c r="M1125" t="s">
        <v>50</v>
      </c>
      <c r="N1125" t="s">
        <v>51</v>
      </c>
      <c r="O1125" t="s">
        <v>52</v>
      </c>
      <c r="P1125" s="1">
        <v>43100</v>
      </c>
      <c r="Q1125" t="s">
        <v>53</v>
      </c>
      <c r="R1125" s="2">
        <v>240000</v>
      </c>
      <c r="S1125">
        <v>3</v>
      </c>
      <c r="T1125">
        <v>0</v>
      </c>
      <c r="U1125" t="s">
        <v>28</v>
      </c>
    </row>
    <row r="1126" spans="1:21" x14ac:dyDescent="0.25">
      <c r="A1126">
        <v>1430</v>
      </c>
      <c r="B1126" t="s">
        <v>2718</v>
      </c>
      <c r="C1126" s="1">
        <v>43100</v>
      </c>
      <c r="D1126" t="s">
        <v>2719</v>
      </c>
      <c r="E1126" t="s">
        <v>246</v>
      </c>
      <c r="F1126" t="s">
        <v>247</v>
      </c>
      <c r="G1126" t="s">
        <v>248</v>
      </c>
      <c r="H1126" t="s">
        <v>2720</v>
      </c>
      <c r="I1126" t="s">
        <v>58</v>
      </c>
      <c r="J1126" t="s">
        <v>59</v>
      </c>
      <c r="K1126">
        <v>7</v>
      </c>
      <c r="L1126" t="s">
        <v>60</v>
      </c>
      <c r="M1126" t="s">
        <v>50</v>
      </c>
      <c r="N1126" t="s">
        <v>51</v>
      </c>
      <c r="O1126" t="s">
        <v>52</v>
      </c>
      <c r="P1126" s="1">
        <v>43100</v>
      </c>
      <c r="Q1126" t="s">
        <v>53</v>
      </c>
      <c r="R1126" s="2">
        <v>33477.599999999999</v>
      </c>
      <c r="S1126">
        <v>3</v>
      </c>
      <c r="T1126">
        <v>0</v>
      </c>
      <c r="U1126" t="s">
        <v>28</v>
      </c>
    </row>
    <row r="1127" spans="1:21" ht="409.5" x14ac:dyDescent="0.25">
      <c r="A1127">
        <v>1431</v>
      </c>
      <c r="B1127" t="s">
        <v>2721</v>
      </c>
      <c r="C1127" s="1">
        <v>43100</v>
      </c>
      <c r="D1127" s="3" t="s">
        <v>2722</v>
      </c>
      <c r="E1127" t="s">
        <v>2723</v>
      </c>
      <c r="F1127" t="s">
        <v>247</v>
      </c>
      <c r="G1127" t="s">
        <v>248</v>
      </c>
      <c r="H1127" t="s">
        <v>2724</v>
      </c>
      <c r="I1127" t="s">
        <v>58</v>
      </c>
      <c r="J1127" t="s">
        <v>59</v>
      </c>
      <c r="K1127">
        <v>7</v>
      </c>
      <c r="L1127" t="s">
        <v>60</v>
      </c>
      <c r="M1127" t="s">
        <v>50</v>
      </c>
      <c r="N1127" t="s">
        <v>51</v>
      </c>
      <c r="O1127" t="s">
        <v>52</v>
      </c>
      <c r="P1127" s="1">
        <v>43465</v>
      </c>
      <c r="Q1127" t="s">
        <v>53</v>
      </c>
      <c r="R1127" s="2">
        <v>28790.26</v>
      </c>
      <c r="S1127">
        <v>3</v>
      </c>
      <c r="T1127">
        <v>0</v>
      </c>
      <c r="U1127" t="s">
        <v>28</v>
      </c>
    </row>
    <row r="1128" spans="1:21" x14ac:dyDescent="0.25">
      <c r="A1128">
        <v>1433</v>
      </c>
      <c r="B1128" t="s">
        <v>2725</v>
      </c>
      <c r="C1128" s="1">
        <v>43465</v>
      </c>
      <c r="D1128" t="s">
        <v>2719</v>
      </c>
      <c r="E1128" t="s">
        <v>246</v>
      </c>
      <c r="F1128" t="s">
        <v>247</v>
      </c>
      <c r="G1128" t="s">
        <v>248</v>
      </c>
      <c r="H1128" t="s">
        <v>2720</v>
      </c>
      <c r="I1128" t="s">
        <v>58</v>
      </c>
      <c r="J1128" t="s">
        <v>59</v>
      </c>
      <c r="K1128">
        <v>7</v>
      </c>
      <c r="L1128" t="s">
        <v>60</v>
      </c>
      <c r="M1128" t="s">
        <v>50</v>
      </c>
      <c r="N1128" t="s">
        <v>51</v>
      </c>
      <c r="O1128" t="s">
        <v>52</v>
      </c>
      <c r="P1128" s="1">
        <v>43465</v>
      </c>
      <c r="Q1128" t="s">
        <v>53</v>
      </c>
      <c r="R1128" s="2">
        <v>33477.599999999999</v>
      </c>
      <c r="S1128">
        <v>3</v>
      </c>
      <c r="T1128">
        <v>0</v>
      </c>
      <c r="U1128" t="s">
        <v>28</v>
      </c>
    </row>
    <row r="1129" spans="1:21" x14ac:dyDescent="0.25">
      <c r="A1129">
        <v>1434</v>
      </c>
      <c r="B1129" t="s">
        <v>2726</v>
      </c>
      <c r="C1129" s="1">
        <v>43465</v>
      </c>
      <c r="D1129" t="s">
        <v>2727</v>
      </c>
      <c r="E1129" t="s">
        <v>246</v>
      </c>
      <c r="F1129" t="s">
        <v>247</v>
      </c>
      <c r="G1129" t="s">
        <v>248</v>
      </c>
      <c r="H1129" t="s">
        <v>2728</v>
      </c>
      <c r="I1129" t="s">
        <v>58</v>
      </c>
      <c r="J1129" t="s">
        <v>59</v>
      </c>
      <c r="K1129">
        <v>7</v>
      </c>
      <c r="L1129" t="s">
        <v>60</v>
      </c>
      <c r="M1129" t="s">
        <v>50</v>
      </c>
      <c r="N1129" t="s">
        <v>51</v>
      </c>
      <c r="O1129" t="s">
        <v>52</v>
      </c>
      <c r="P1129" s="1">
        <v>43465</v>
      </c>
      <c r="Q1129" t="s">
        <v>53</v>
      </c>
      <c r="R1129" s="2">
        <v>93017.69</v>
      </c>
      <c r="S1129">
        <v>3</v>
      </c>
      <c r="T1129">
        <v>0</v>
      </c>
      <c r="U1129" t="s">
        <v>28</v>
      </c>
    </row>
    <row r="1130" spans="1:21" x14ac:dyDescent="0.25">
      <c r="A1130">
        <v>1435</v>
      </c>
      <c r="B1130" t="s">
        <v>2729</v>
      </c>
      <c r="C1130" s="1">
        <v>43465</v>
      </c>
      <c r="D1130" t="s">
        <v>2730</v>
      </c>
      <c r="E1130" t="s">
        <v>246</v>
      </c>
      <c r="F1130" t="s">
        <v>247</v>
      </c>
      <c r="G1130" t="s">
        <v>248</v>
      </c>
      <c r="H1130" t="s">
        <v>2731</v>
      </c>
      <c r="I1130" t="s">
        <v>58</v>
      </c>
      <c r="J1130" t="s">
        <v>59</v>
      </c>
      <c r="K1130">
        <v>7</v>
      </c>
      <c r="L1130" t="s">
        <v>60</v>
      </c>
      <c r="M1130" t="s">
        <v>50</v>
      </c>
      <c r="N1130" t="s">
        <v>51</v>
      </c>
      <c r="O1130" t="s">
        <v>52</v>
      </c>
      <c r="P1130" s="1">
        <v>43465</v>
      </c>
      <c r="Q1130" t="s">
        <v>53</v>
      </c>
      <c r="R1130">
        <v>0</v>
      </c>
      <c r="S1130">
        <v>3</v>
      </c>
      <c r="T1130">
        <v>0</v>
      </c>
      <c r="U1130" t="s">
        <v>28</v>
      </c>
    </row>
    <row r="1131" spans="1:21" x14ac:dyDescent="0.25">
      <c r="A1131">
        <v>1436</v>
      </c>
      <c r="B1131" t="s">
        <v>2732</v>
      </c>
      <c r="C1131" s="1">
        <v>43465</v>
      </c>
      <c r="D1131" t="s">
        <v>2733</v>
      </c>
      <c r="E1131" t="s">
        <v>246</v>
      </c>
      <c r="F1131" t="s">
        <v>247</v>
      </c>
      <c r="G1131" t="s">
        <v>248</v>
      </c>
      <c r="H1131" t="s">
        <v>2734</v>
      </c>
      <c r="I1131" t="s">
        <v>58</v>
      </c>
      <c r="J1131" t="s">
        <v>59</v>
      </c>
      <c r="K1131">
        <v>7</v>
      </c>
      <c r="L1131" t="s">
        <v>60</v>
      </c>
      <c r="M1131" t="s">
        <v>50</v>
      </c>
      <c r="N1131" t="s">
        <v>51</v>
      </c>
      <c r="O1131" t="s">
        <v>52</v>
      </c>
      <c r="P1131" s="1">
        <v>43465</v>
      </c>
      <c r="Q1131" t="s">
        <v>53</v>
      </c>
      <c r="R1131">
        <v>0</v>
      </c>
      <c r="S1131">
        <v>3</v>
      </c>
      <c r="T1131">
        <v>0</v>
      </c>
      <c r="U1131" t="s">
        <v>28</v>
      </c>
    </row>
    <row r="1132" spans="1:21" x14ac:dyDescent="0.25">
      <c r="A1132">
        <v>1437</v>
      </c>
      <c r="B1132" t="s">
        <v>2735</v>
      </c>
      <c r="C1132" s="1">
        <v>43465</v>
      </c>
      <c r="D1132" t="s">
        <v>2736</v>
      </c>
      <c r="E1132" t="s">
        <v>246</v>
      </c>
      <c r="F1132" t="s">
        <v>247</v>
      </c>
      <c r="G1132" t="s">
        <v>248</v>
      </c>
      <c r="H1132" t="s">
        <v>2737</v>
      </c>
      <c r="I1132" t="s">
        <v>58</v>
      </c>
      <c r="J1132" t="s">
        <v>59</v>
      </c>
      <c r="K1132">
        <v>7</v>
      </c>
      <c r="L1132" t="s">
        <v>60</v>
      </c>
      <c r="M1132" t="s">
        <v>50</v>
      </c>
      <c r="N1132" t="s">
        <v>51</v>
      </c>
      <c r="O1132" t="s">
        <v>52</v>
      </c>
      <c r="P1132" s="1">
        <v>43465</v>
      </c>
      <c r="Q1132" t="s">
        <v>53</v>
      </c>
      <c r="R1132">
        <v>0</v>
      </c>
      <c r="S1132">
        <v>3</v>
      </c>
      <c r="T1132">
        <v>0</v>
      </c>
      <c r="U1132" t="s">
        <v>28</v>
      </c>
    </row>
    <row r="1133" spans="1:21" x14ac:dyDescent="0.25">
      <c r="A1133">
        <v>1438</v>
      </c>
      <c r="B1133" t="s">
        <v>2738</v>
      </c>
      <c r="C1133" s="1">
        <v>43465</v>
      </c>
      <c r="D1133" t="s">
        <v>2739</v>
      </c>
      <c r="E1133" t="s">
        <v>2740</v>
      </c>
      <c r="F1133" t="s">
        <v>247</v>
      </c>
      <c r="G1133" t="s">
        <v>248</v>
      </c>
      <c r="H1133" t="s">
        <v>2741</v>
      </c>
      <c r="I1133" t="s">
        <v>71</v>
      </c>
      <c r="J1133" t="s">
        <v>72</v>
      </c>
      <c r="K1133">
        <v>3</v>
      </c>
      <c r="L1133" t="s">
        <v>73</v>
      </c>
      <c r="M1133" t="s">
        <v>50</v>
      </c>
      <c r="N1133" t="s">
        <v>51</v>
      </c>
      <c r="O1133" t="s">
        <v>52</v>
      </c>
      <c r="P1133" s="1">
        <v>43465</v>
      </c>
      <c r="Q1133" t="s">
        <v>53</v>
      </c>
      <c r="R1133" s="2">
        <v>12000</v>
      </c>
      <c r="S1133">
        <v>3</v>
      </c>
      <c r="T1133">
        <v>0</v>
      </c>
      <c r="U1133" t="s">
        <v>28</v>
      </c>
    </row>
    <row r="1134" spans="1:21" x14ac:dyDescent="0.25">
      <c r="A1134">
        <v>1439</v>
      </c>
      <c r="B1134" t="s">
        <v>2742</v>
      </c>
      <c r="C1134" s="1">
        <v>43830</v>
      </c>
      <c r="D1134" t="s">
        <v>2743</v>
      </c>
      <c r="E1134" t="s">
        <v>246</v>
      </c>
      <c r="F1134" t="s">
        <v>247</v>
      </c>
      <c r="G1134" t="s">
        <v>248</v>
      </c>
      <c r="H1134" t="s">
        <v>2744</v>
      </c>
      <c r="I1134" t="s">
        <v>58</v>
      </c>
      <c r="J1134" t="s">
        <v>59</v>
      </c>
      <c r="K1134">
        <v>7</v>
      </c>
      <c r="L1134" t="s">
        <v>60</v>
      </c>
      <c r="M1134" t="s">
        <v>50</v>
      </c>
      <c r="N1134" t="s">
        <v>51</v>
      </c>
      <c r="O1134" t="s">
        <v>52</v>
      </c>
      <c r="P1134" s="1">
        <v>43830</v>
      </c>
      <c r="Q1134" t="s">
        <v>53</v>
      </c>
      <c r="R1134" s="2">
        <v>45782.25</v>
      </c>
      <c r="S1134">
        <v>3</v>
      </c>
      <c r="T1134">
        <v>0</v>
      </c>
      <c r="U1134" t="s">
        <v>28</v>
      </c>
    </row>
    <row r="1135" spans="1:21" x14ac:dyDescent="0.25">
      <c r="A1135">
        <v>1440</v>
      </c>
      <c r="B1135" t="s">
        <v>2745</v>
      </c>
      <c r="C1135" s="1">
        <v>43830</v>
      </c>
      <c r="D1135" t="s">
        <v>2746</v>
      </c>
      <c r="E1135" t="s">
        <v>246</v>
      </c>
      <c r="F1135" t="s">
        <v>247</v>
      </c>
      <c r="G1135" t="s">
        <v>248</v>
      </c>
      <c r="H1135" t="s">
        <v>2747</v>
      </c>
      <c r="I1135" t="s">
        <v>58</v>
      </c>
      <c r="J1135" t="s">
        <v>59</v>
      </c>
      <c r="K1135">
        <v>7</v>
      </c>
      <c r="L1135" t="s">
        <v>60</v>
      </c>
      <c r="M1135" t="s">
        <v>50</v>
      </c>
      <c r="N1135" t="s">
        <v>51</v>
      </c>
      <c r="O1135" t="s">
        <v>52</v>
      </c>
      <c r="P1135" s="1">
        <v>43830</v>
      </c>
      <c r="Q1135" t="s">
        <v>53</v>
      </c>
      <c r="R1135" s="2">
        <v>31475.25</v>
      </c>
      <c r="S1135">
        <v>3</v>
      </c>
      <c r="T1135">
        <v>0</v>
      </c>
      <c r="U1135" t="s">
        <v>28</v>
      </c>
    </row>
    <row r="1136" spans="1:21" x14ac:dyDescent="0.25">
      <c r="A1136">
        <v>1441</v>
      </c>
      <c r="B1136" t="s">
        <v>2748</v>
      </c>
      <c r="C1136" s="1">
        <v>43830</v>
      </c>
      <c r="D1136" t="s">
        <v>2749</v>
      </c>
      <c r="E1136" t="s">
        <v>246</v>
      </c>
      <c r="F1136" t="s">
        <v>247</v>
      </c>
      <c r="G1136" t="s">
        <v>248</v>
      </c>
      <c r="H1136" t="s">
        <v>2750</v>
      </c>
      <c r="I1136" t="s">
        <v>58</v>
      </c>
      <c r="J1136" t="s">
        <v>59</v>
      </c>
      <c r="K1136">
        <v>7</v>
      </c>
      <c r="L1136" t="s">
        <v>60</v>
      </c>
      <c r="M1136" t="s">
        <v>50</v>
      </c>
      <c r="N1136" t="s">
        <v>51</v>
      </c>
      <c r="O1136" t="s">
        <v>52</v>
      </c>
      <c r="P1136" s="1">
        <v>43830</v>
      </c>
      <c r="Q1136" t="s">
        <v>53</v>
      </c>
      <c r="R1136" s="2">
        <v>1220.8900000000001</v>
      </c>
      <c r="S1136">
        <v>3</v>
      </c>
      <c r="T1136">
        <v>0</v>
      </c>
      <c r="U1136" t="s">
        <v>28</v>
      </c>
    </row>
    <row r="1137" spans="1:21" x14ac:dyDescent="0.25">
      <c r="A1137">
        <v>1442</v>
      </c>
      <c r="B1137" t="s">
        <v>2751</v>
      </c>
      <c r="C1137" s="1">
        <v>43830</v>
      </c>
      <c r="D1137" t="s">
        <v>2752</v>
      </c>
      <c r="E1137" t="s">
        <v>246</v>
      </c>
      <c r="F1137" t="s">
        <v>247</v>
      </c>
      <c r="G1137" t="s">
        <v>248</v>
      </c>
      <c r="H1137" t="s">
        <v>2753</v>
      </c>
      <c r="I1137" t="s">
        <v>58</v>
      </c>
      <c r="J1137" t="s">
        <v>59</v>
      </c>
      <c r="K1137">
        <v>7</v>
      </c>
      <c r="L1137" t="s">
        <v>60</v>
      </c>
      <c r="M1137" t="s">
        <v>50</v>
      </c>
      <c r="N1137" t="s">
        <v>51</v>
      </c>
      <c r="O1137" t="s">
        <v>52</v>
      </c>
      <c r="P1137" s="1">
        <v>43830</v>
      </c>
      <c r="Q1137" t="s">
        <v>53</v>
      </c>
      <c r="R1137" s="2">
        <v>4449.75</v>
      </c>
      <c r="S1137">
        <v>3</v>
      </c>
      <c r="T1137">
        <v>0</v>
      </c>
      <c r="U1137" t="s">
        <v>28</v>
      </c>
    </row>
    <row r="1138" spans="1:21" x14ac:dyDescent="0.25">
      <c r="A1138">
        <v>1443</v>
      </c>
      <c r="B1138" t="s">
        <v>2754</v>
      </c>
      <c r="C1138" s="1">
        <v>43830</v>
      </c>
      <c r="D1138" t="s">
        <v>2755</v>
      </c>
      <c r="E1138" t="s">
        <v>246</v>
      </c>
      <c r="F1138" t="s">
        <v>247</v>
      </c>
      <c r="G1138" t="s">
        <v>248</v>
      </c>
      <c r="H1138" t="s">
        <v>2756</v>
      </c>
      <c r="I1138" t="s">
        <v>58</v>
      </c>
      <c r="J1138" t="s">
        <v>59</v>
      </c>
      <c r="K1138">
        <v>7</v>
      </c>
      <c r="L1138" t="s">
        <v>60</v>
      </c>
      <c r="M1138" t="s">
        <v>50</v>
      </c>
      <c r="N1138" t="s">
        <v>51</v>
      </c>
      <c r="O1138" t="s">
        <v>52</v>
      </c>
      <c r="P1138" s="1">
        <v>43830</v>
      </c>
      <c r="Q1138" t="s">
        <v>53</v>
      </c>
      <c r="R1138" s="2">
        <v>42432.800000000003</v>
      </c>
      <c r="S1138">
        <v>3</v>
      </c>
      <c r="T1138">
        <v>0</v>
      </c>
      <c r="U1138" t="s">
        <v>28</v>
      </c>
    </row>
    <row r="1139" spans="1:21" x14ac:dyDescent="0.25">
      <c r="A1139">
        <v>1444</v>
      </c>
      <c r="B1139" t="s">
        <v>2757</v>
      </c>
      <c r="C1139" s="1">
        <v>44196</v>
      </c>
      <c r="D1139" t="s">
        <v>2758</v>
      </c>
      <c r="E1139" t="s">
        <v>246</v>
      </c>
      <c r="F1139" t="s">
        <v>247</v>
      </c>
      <c r="G1139" t="s">
        <v>248</v>
      </c>
      <c r="H1139" t="s">
        <v>2759</v>
      </c>
      <c r="I1139" t="s">
        <v>58</v>
      </c>
      <c r="J1139" t="s">
        <v>59</v>
      </c>
      <c r="K1139">
        <v>7</v>
      </c>
      <c r="L1139" t="s">
        <v>60</v>
      </c>
      <c r="M1139" t="s">
        <v>50</v>
      </c>
      <c r="N1139" t="s">
        <v>51</v>
      </c>
      <c r="O1139" t="s">
        <v>52</v>
      </c>
      <c r="P1139" s="1">
        <v>44196</v>
      </c>
      <c r="Q1139" t="s">
        <v>53</v>
      </c>
      <c r="R1139" s="2">
        <v>9744</v>
      </c>
      <c r="S1139">
        <v>3</v>
      </c>
      <c r="T1139">
        <v>0</v>
      </c>
      <c r="U1139" t="s">
        <v>28</v>
      </c>
    </row>
    <row r="1140" spans="1:21" x14ac:dyDescent="0.25">
      <c r="A1140">
        <v>1445</v>
      </c>
      <c r="B1140" t="s">
        <v>2760</v>
      </c>
      <c r="C1140" s="1">
        <v>44196</v>
      </c>
      <c r="D1140" t="s">
        <v>2761</v>
      </c>
      <c r="E1140" t="s">
        <v>246</v>
      </c>
      <c r="F1140" t="s">
        <v>247</v>
      </c>
      <c r="G1140" t="s">
        <v>248</v>
      </c>
      <c r="H1140" t="s">
        <v>2762</v>
      </c>
      <c r="I1140" t="s">
        <v>58</v>
      </c>
      <c r="J1140" t="s">
        <v>59</v>
      </c>
      <c r="K1140">
        <v>7</v>
      </c>
      <c r="L1140" t="s">
        <v>60</v>
      </c>
      <c r="M1140" t="s">
        <v>50</v>
      </c>
      <c r="N1140" t="s">
        <v>51</v>
      </c>
      <c r="O1140" t="s">
        <v>52</v>
      </c>
      <c r="P1140" s="1">
        <v>44196</v>
      </c>
      <c r="Q1140" t="s">
        <v>53</v>
      </c>
      <c r="R1140" s="2">
        <v>5776.8</v>
      </c>
      <c r="S1140">
        <v>3</v>
      </c>
      <c r="T1140">
        <v>0</v>
      </c>
      <c r="U1140" t="s">
        <v>28</v>
      </c>
    </row>
    <row r="1141" spans="1:21" x14ac:dyDescent="0.25">
      <c r="A1141">
        <v>1446</v>
      </c>
      <c r="B1141" t="s">
        <v>2763</v>
      </c>
      <c r="C1141" s="1">
        <v>44196</v>
      </c>
      <c r="D1141" t="s">
        <v>2764</v>
      </c>
      <c r="E1141" t="s">
        <v>246</v>
      </c>
      <c r="F1141" t="s">
        <v>247</v>
      </c>
      <c r="G1141" t="s">
        <v>248</v>
      </c>
      <c r="H1141" t="s">
        <v>2765</v>
      </c>
      <c r="I1141" t="s">
        <v>58</v>
      </c>
      <c r="J1141" t="s">
        <v>59</v>
      </c>
      <c r="K1141">
        <v>7</v>
      </c>
      <c r="L1141" t="s">
        <v>60</v>
      </c>
      <c r="M1141" t="s">
        <v>50</v>
      </c>
      <c r="N1141" t="s">
        <v>51</v>
      </c>
      <c r="O1141" t="s">
        <v>52</v>
      </c>
      <c r="P1141" s="1">
        <v>44196</v>
      </c>
      <c r="Q1141" t="s">
        <v>53</v>
      </c>
      <c r="R1141" s="2">
        <v>6472.8</v>
      </c>
      <c r="S1141">
        <v>3</v>
      </c>
      <c r="T1141">
        <v>0</v>
      </c>
      <c r="U1141" t="s">
        <v>28</v>
      </c>
    </row>
    <row r="1142" spans="1:21" x14ac:dyDescent="0.25">
      <c r="A1142">
        <v>1447</v>
      </c>
      <c r="B1142" t="s">
        <v>2766</v>
      </c>
      <c r="C1142" s="1">
        <v>44196</v>
      </c>
      <c r="D1142" t="s">
        <v>2767</v>
      </c>
      <c r="E1142" t="s">
        <v>246</v>
      </c>
      <c r="F1142" t="s">
        <v>247</v>
      </c>
      <c r="G1142" t="s">
        <v>248</v>
      </c>
      <c r="H1142" t="s">
        <v>2768</v>
      </c>
      <c r="I1142" t="s">
        <v>58</v>
      </c>
      <c r="J1142" t="s">
        <v>59</v>
      </c>
      <c r="K1142">
        <v>7</v>
      </c>
      <c r="L1142" t="s">
        <v>60</v>
      </c>
      <c r="M1142" t="s">
        <v>50</v>
      </c>
      <c r="N1142" t="s">
        <v>51</v>
      </c>
      <c r="O1142" t="s">
        <v>52</v>
      </c>
      <c r="P1142" s="1">
        <v>44196</v>
      </c>
      <c r="Q1142" t="s">
        <v>53</v>
      </c>
      <c r="R1142" s="2">
        <v>17922</v>
      </c>
      <c r="S1142">
        <v>3</v>
      </c>
      <c r="T1142">
        <v>0</v>
      </c>
      <c r="U1142" t="s">
        <v>28</v>
      </c>
    </row>
    <row r="1143" spans="1:21" x14ac:dyDescent="0.25">
      <c r="A1143">
        <v>1448</v>
      </c>
      <c r="B1143" t="s">
        <v>2769</v>
      </c>
      <c r="C1143" s="1">
        <v>44196</v>
      </c>
      <c r="D1143" t="s">
        <v>2770</v>
      </c>
      <c r="E1143" t="s">
        <v>246</v>
      </c>
      <c r="F1143" t="s">
        <v>247</v>
      </c>
      <c r="G1143" t="s">
        <v>248</v>
      </c>
      <c r="H1143" t="s">
        <v>2771</v>
      </c>
      <c r="I1143" t="s">
        <v>58</v>
      </c>
      <c r="J1143" t="s">
        <v>59</v>
      </c>
      <c r="K1143">
        <v>7</v>
      </c>
      <c r="L1143" t="s">
        <v>60</v>
      </c>
      <c r="M1143" t="s">
        <v>50</v>
      </c>
      <c r="N1143" t="s">
        <v>51</v>
      </c>
      <c r="O1143" t="s">
        <v>52</v>
      </c>
      <c r="P1143" s="1">
        <v>44196</v>
      </c>
      <c r="Q1143" t="s">
        <v>53</v>
      </c>
      <c r="R1143" s="2">
        <v>5080.8</v>
      </c>
      <c r="S1143">
        <v>3</v>
      </c>
      <c r="T1143">
        <v>0</v>
      </c>
      <c r="U1143" t="s">
        <v>28</v>
      </c>
    </row>
    <row r="1144" spans="1:21" x14ac:dyDescent="0.25">
      <c r="A1144">
        <v>1449</v>
      </c>
      <c r="B1144" t="s">
        <v>2772</v>
      </c>
      <c r="C1144" s="1">
        <v>44196</v>
      </c>
      <c r="D1144" t="s">
        <v>2743</v>
      </c>
      <c r="E1144" t="s">
        <v>246</v>
      </c>
      <c r="F1144" t="s">
        <v>247</v>
      </c>
      <c r="G1144" t="s">
        <v>248</v>
      </c>
      <c r="H1144" t="s">
        <v>2773</v>
      </c>
      <c r="I1144" t="s">
        <v>58</v>
      </c>
      <c r="J1144" t="s">
        <v>59</v>
      </c>
      <c r="K1144">
        <v>7</v>
      </c>
      <c r="L1144" t="s">
        <v>60</v>
      </c>
      <c r="M1144" t="s">
        <v>50</v>
      </c>
      <c r="N1144" t="s">
        <v>51</v>
      </c>
      <c r="O1144" t="s">
        <v>52</v>
      </c>
      <c r="P1144" s="1">
        <v>44196</v>
      </c>
      <c r="Q1144" t="s">
        <v>53</v>
      </c>
      <c r="R1144" s="2">
        <v>63464.76</v>
      </c>
      <c r="S1144">
        <v>3</v>
      </c>
      <c r="T1144">
        <v>0</v>
      </c>
      <c r="U1144" t="s">
        <v>28</v>
      </c>
    </row>
    <row r="1145" spans="1:21" x14ac:dyDescent="0.25">
      <c r="A1145">
        <v>1450</v>
      </c>
      <c r="B1145" t="s">
        <v>2774</v>
      </c>
      <c r="C1145" s="1">
        <v>44196</v>
      </c>
      <c r="D1145" t="s">
        <v>2746</v>
      </c>
      <c r="E1145" t="s">
        <v>246</v>
      </c>
      <c r="F1145" t="s">
        <v>247</v>
      </c>
      <c r="G1145" t="s">
        <v>248</v>
      </c>
      <c r="H1145" t="s">
        <v>2775</v>
      </c>
      <c r="I1145" t="s">
        <v>58</v>
      </c>
      <c r="J1145" t="s">
        <v>59</v>
      </c>
      <c r="K1145">
        <v>7</v>
      </c>
      <c r="L1145" t="s">
        <v>60</v>
      </c>
      <c r="M1145" t="s">
        <v>50</v>
      </c>
      <c r="N1145" t="s">
        <v>51</v>
      </c>
      <c r="O1145" t="s">
        <v>52</v>
      </c>
      <c r="P1145" s="1">
        <v>44196</v>
      </c>
      <c r="Q1145" t="s">
        <v>53</v>
      </c>
      <c r="R1145" s="2">
        <v>43632.11</v>
      </c>
      <c r="S1145">
        <v>3</v>
      </c>
      <c r="T1145">
        <v>0</v>
      </c>
      <c r="U1145" t="s">
        <v>28</v>
      </c>
    </row>
    <row r="1146" spans="1:21" x14ac:dyDescent="0.25">
      <c r="A1146">
        <v>1451</v>
      </c>
      <c r="B1146" t="s">
        <v>2776</v>
      </c>
      <c r="C1146" s="1">
        <v>44196</v>
      </c>
      <c r="D1146" t="s">
        <v>2749</v>
      </c>
      <c r="E1146" t="s">
        <v>246</v>
      </c>
      <c r="F1146" t="s">
        <v>247</v>
      </c>
      <c r="G1146" t="s">
        <v>248</v>
      </c>
      <c r="H1146" t="s">
        <v>2777</v>
      </c>
      <c r="I1146" t="s">
        <v>58</v>
      </c>
      <c r="J1146" t="s">
        <v>59</v>
      </c>
      <c r="K1146">
        <v>7</v>
      </c>
      <c r="L1146" t="s">
        <v>60</v>
      </c>
      <c r="M1146" t="s">
        <v>50</v>
      </c>
      <c r="N1146" t="s">
        <v>51</v>
      </c>
      <c r="O1146" t="s">
        <v>52</v>
      </c>
      <c r="P1146" s="1">
        <v>44196</v>
      </c>
      <c r="Q1146" t="s">
        <v>53</v>
      </c>
      <c r="R1146" s="2">
        <v>1560.17</v>
      </c>
      <c r="S1146">
        <v>3</v>
      </c>
      <c r="T1146">
        <v>0</v>
      </c>
      <c r="U1146" t="s">
        <v>28</v>
      </c>
    </row>
    <row r="1147" spans="1:21" x14ac:dyDescent="0.25">
      <c r="A1147">
        <v>1452</v>
      </c>
      <c r="B1147" t="s">
        <v>2778</v>
      </c>
      <c r="C1147" s="1">
        <v>44196</v>
      </c>
      <c r="D1147" t="s">
        <v>2752</v>
      </c>
      <c r="E1147" t="s">
        <v>246</v>
      </c>
      <c r="F1147" t="s">
        <v>247</v>
      </c>
      <c r="G1147" t="s">
        <v>248</v>
      </c>
      <c r="H1147" t="s">
        <v>2779</v>
      </c>
      <c r="I1147" t="s">
        <v>58</v>
      </c>
      <c r="J1147" t="s">
        <v>59</v>
      </c>
      <c r="K1147">
        <v>7</v>
      </c>
      <c r="L1147" t="s">
        <v>60</v>
      </c>
      <c r="M1147" t="s">
        <v>50</v>
      </c>
      <c r="N1147" t="s">
        <v>51</v>
      </c>
      <c r="O1147" t="s">
        <v>52</v>
      </c>
      <c r="P1147" s="1">
        <v>44196</v>
      </c>
      <c r="Q1147" t="s">
        <v>53</v>
      </c>
      <c r="R1147" s="2">
        <v>6167.99</v>
      </c>
      <c r="S1147">
        <v>3</v>
      </c>
      <c r="T1147">
        <v>0</v>
      </c>
      <c r="U1147" t="s">
        <v>28</v>
      </c>
    </row>
    <row r="1148" spans="1:21" x14ac:dyDescent="0.25">
      <c r="A1148">
        <v>1453</v>
      </c>
      <c r="B1148" t="s">
        <v>2780</v>
      </c>
      <c r="C1148" s="1">
        <v>44196</v>
      </c>
      <c r="D1148" t="s">
        <v>2755</v>
      </c>
      <c r="E1148" t="s">
        <v>246</v>
      </c>
      <c r="F1148" t="s">
        <v>247</v>
      </c>
      <c r="G1148" t="s">
        <v>248</v>
      </c>
      <c r="H1148" t="s">
        <v>2781</v>
      </c>
      <c r="I1148" t="s">
        <v>58</v>
      </c>
      <c r="J1148" t="s">
        <v>59</v>
      </c>
      <c r="K1148">
        <v>7</v>
      </c>
      <c r="L1148" t="s">
        <v>60</v>
      </c>
      <c r="M1148" t="s">
        <v>50</v>
      </c>
      <c r="N1148" t="s">
        <v>51</v>
      </c>
      <c r="O1148" t="s">
        <v>52</v>
      </c>
      <c r="P1148" s="1">
        <v>44196</v>
      </c>
      <c r="Q1148" t="s">
        <v>53</v>
      </c>
      <c r="R1148" s="2">
        <v>48714.2</v>
      </c>
      <c r="S1148">
        <v>3</v>
      </c>
      <c r="T1148">
        <v>0</v>
      </c>
      <c r="U1148" t="s">
        <v>28</v>
      </c>
    </row>
    <row r="1149" spans="1:21" x14ac:dyDescent="0.25">
      <c r="A1149">
        <v>1454</v>
      </c>
      <c r="B1149" t="s">
        <v>2782</v>
      </c>
      <c r="C1149" s="1">
        <v>44196</v>
      </c>
      <c r="D1149" t="s">
        <v>2783</v>
      </c>
      <c r="E1149" t="s">
        <v>246</v>
      </c>
      <c r="F1149" t="s">
        <v>247</v>
      </c>
      <c r="G1149" t="s">
        <v>248</v>
      </c>
      <c r="H1149" t="s">
        <v>2784</v>
      </c>
      <c r="I1149" t="s">
        <v>58</v>
      </c>
      <c r="J1149" t="s">
        <v>59</v>
      </c>
      <c r="K1149">
        <v>7</v>
      </c>
      <c r="L1149" t="s">
        <v>60</v>
      </c>
      <c r="M1149" t="s">
        <v>50</v>
      </c>
      <c r="N1149" t="s">
        <v>51</v>
      </c>
      <c r="O1149" t="s">
        <v>52</v>
      </c>
      <c r="P1149" s="1">
        <v>44196</v>
      </c>
      <c r="Q1149" t="s">
        <v>53</v>
      </c>
      <c r="R1149" s="2">
        <v>17394.2</v>
      </c>
      <c r="S1149">
        <v>3</v>
      </c>
      <c r="T1149">
        <v>0</v>
      </c>
      <c r="U1149" t="s">
        <v>28</v>
      </c>
    </row>
    <row r="1150" spans="1:21" x14ac:dyDescent="0.25">
      <c r="A1150">
        <v>1455</v>
      </c>
      <c r="B1150" t="s">
        <v>2785</v>
      </c>
      <c r="C1150" s="1">
        <v>44812</v>
      </c>
      <c r="D1150" t="s">
        <v>2786</v>
      </c>
      <c r="E1150" t="s">
        <v>1024</v>
      </c>
      <c r="F1150" t="s">
        <v>2787</v>
      </c>
      <c r="G1150" t="s">
        <v>2788</v>
      </c>
      <c r="H1150" t="s">
        <v>2789</v>
      </c>
      <c r="I1150" t="s">
        <v>58</v>
      </c>
      <c r="J1150" t="s">
        <v>59</v>
      </c>
      <c r="K1150">
        <v>7</v>
      </c>
      <c r="L1150" t="s">
        <v>60</v>
      </c>
      <c r="M1150" t="s">
        <v>1738</v>
      </c>
      <c r="N1150" t="s">
        <v>1739</v>
      </c>
      <c r="O1150" t="s">
        <v>1740</v>
      </c>
      <c r="P1150" s="1">
        <v>44812</v>
      </c>
      <c r="Q1150" t="s">
        <v>53</v>
      </c>
      <c r="R1150" s="2">
        <v>34643.4</v>
      </c>
      <c r="S1150">
        <v>3</v>
      </c>
      <c r="T1150">
        <v>0</v>
      </c>
      <c r="U1150" t="s">
        <v>28</v>
      </c>
    </row>
    <row r="1151" spans="1:21" x14ac:dyDescent="0.25">
      <c r="A1151">
        <v>1456</v>
      </c>
      <c r="B1151" t="s">
        <v>2790</v>
      </c>
      <c r="C1151" s="1">
        <v>44830</v>
      </c>
      <c r="D1151" t="s">
        <v>2791</v>
      </c>
      <c r="F1151" t="s">
        <v>57</v>
      </c>
      <c r="H1151" t="s">
        <v>2792</v>
      </c>
      <c r="I1151" t="s">
        <v>58</v>
      </c>
      <c r="J1151" t="s">
        <v>59</v>
      </c>
      <c r="K1151">
        <v>7</v>
      </c>
      <c r="L1151" t="s">
        <v>60</v>
      </c>
      <c r="M1151" t="s">
        <v>50</v>
      </c>
      <c r="N1151" t="s">
        <v>51</v>
      </c>
      <c r="O1151" t="s">
        <v>52</v>
      </c>
      <c r="P1151" s="1">
        <v>44830</v>
      </c>
      <c r="Q1151" t="s">
        <v>53</v>
      </c>
      <c r="R1151" s="2">
        <v>30676.2</v>
      </c>
      <c r="S1151">
        <v>3</v>
      </c>
      <c r="T1151">
        <v>0</v>
      </c>
      <c r="U1151" t="s">
        <v>28</v>
      </c>
    </row>
    <row r="1152" spans="1:21" x14ac:dyDescent="0.25">
      <c r="A1152">
        <v>1457</v>
      </c>
      <c r="B1152" t="s">
        <v>2793</v>
      </c>
      <c r="C1152" s="1">
        <v>44826</v>
      </c>
      <c r="D1152" t="s">
        <v>2794</v>
      </c>
      <c r="E1152" t="s">
        <v>2795</v>
      </c>
      <c r="H1152" t="s">
        <v>2796</v>
      </c>
      <c r="I1152" t="s">
        <v>71</v>
      </c>
      <c r="J1152" t="s">
        <v>72</v>
      </c>
      <c r="K1152">
        <v>3</v>
      </c>
      <c r="L1152" t="s">
        <v>73</v>
      </c>
      <c r="M1152" t="s">
        <v>46</v>
      </c>
      <c r="N1152" t="s">
        <v>45</v>
      </c>
      <c r="O1152" t="s">
        <v>47</v>
      </c>
      <c r="P1152" s="1">
        <v>44826</v>
      </c>
      <c r="Q1152" t="s">
        <v>53</v>
      </c>
      <c r="R1152" s="2">
        <v>29501.119999999999</v>
      </c>
      <c r="S1152">
        <v>3</v>
      </c>
      <c r="T1152">
        <v>0</v>
      </c>
      <c r="U1152" t="s">
        <v>28</v>
      </c>
    </row>
    <row r="1153" spans="1:21" x14ac:dyDescent="0.25">
      <c r="A1153">
        <v>1458</v>
      </c>
      <c r="B1153" t="s">
        <v>2797</v>
      </c>
      <c r="C1153" s="1">
        <v>44819</v>
      </c>
      <c r="D1153" t="s">
        <v>2798</v>
      </c>
      <c r="F1153" t="s">
        <v>2799</v>
      </c>
      <c r="H1153" t="s">
        <v>2800</v>
      </c>
      <c r="I1153" t="s">
        <v>89</v>
      </c>
      <c r="J1153" t="s">
        <v>90</v>
      </c>
      <c r="K1153">
        <v>36</v>
      </c>
      <c r="L1153" t="s">
        <v>91</v>
      </c>
      <c r="M1153" t="s">
        <v>41</v>
      </c>
      <c r="N1153" t="s">
        <v>42</v>
      </c>
      <c r="O1153" t="s">
        <v>43</v>
      </c>
      <c r="P1153" s="1">
        <v>44819</v>
      </c>
      <c r="Q1153" t="s">
        <v>53</v>
      </c>
      <c r="R1153" s="2">
        <v>44080</v>
      </c>
      <c r="S1153">
        <v>10</v>
      </c>
      <c r="T1153">
        <v>0</v>
      </c>
      <c r="U1153" t="s">
        <v>28</v>
      </c>
    </row>
    <row r="1154" spans="1:21" x14ac:dyDescent="0.25">
      <c r="A1154">
        <v>1459</v>
      </c>
      <c r="B1154" t="s">
        <v>2801</v>
      </c>
      <c r="C1154" s="1">
        <v>44826</v>
      </c>
      <c r="D1154" t="s">
        <v>2802</v>
      </c>
      <c r="F1154" t="s">
        <v>2803</v>
      </c>
      <c r="G1154" t="s">
        <v>2804</v>
      </c>
      <c r="H1154" t="s">
        <v>2805</v>
      </c>
      <c r="I1154" t="s">
        <v>99</v>
      </c>
      <c r="J1154" t="s">
        <v>100</v>
      </c>
      <c r="K1154">
        <v>8</v>
      </c>
      <c r="L1154" t="s">
        <v>101</v>
      </c>
      <c r="M1154" t="s">
        <v>2806</v>
      </c>
      <c r="N1154" t="s">
        <v>2807</v>
      </c>
      <c r="O1154" t="s">
        <v>2808</v>
      </c>
      <c r="P1154" s="1">
        <v>44817</v>
      </c>
      <c r="Q1154" t="s">
        <v>53</v>
      </c>
      <c r="R1154" s="2">
        <v>21802.5</v>
      </c>
      <c r="S1154">
        <v>10</v>
      </c>
      <c r="T1154">
        <v>0</v>
      </c>
      <c r="U1154" t="s">
        <v>28</v>
      </c>
    </row>
    <row r="1155" spans="1:21" x14ac:dyDescent="0.25">
      <c r="A1155">
        <v>1460</v>
      </c>
      <c r="B1155" t="s">
        <v>2809</v>
      </c>
      <c r="C1155" s="1">
        <v>44890</v>
      </c>
      <c r="D1155" t="s">
        <v>2810</v>
      </c>
      <c r="E1155" t="s">
        <v>1024</v>
      </c>
      <c r="F1155" t="s">
        <v>2811</v>
      </c>
      <c r="G1155" t="s">
        <v>2812</v>
      </c>
      <c r="H1155" t="s">
        <v>2813</v>
      </c>
      <c r="I1155" t="s">
        <v>58</v>
      </c>
      <c r="J1155" t="s">
        <v>59</v>
      </c>
      <c r="K1155">
        <v>7</v>
      </c>
      <c r="L1155" t="s">
        <v>60</v>
      </c>
      <c r="M1155" t="s">
        <v>1738</v>
      </c>
      <c r="N1155" t="s">
        <v>1739</v>
      </c>
      <c r="O1155" t="s">
        <v>1740</v>
      </c>
      <c r="P1155" s="1">
        <v>44890</v>
      </c>
      <c r="Q1155" t="s">
        <v>53</v>
      </c>
      <c r="R1155" s="2">
        <v>78265.2</v>
      </c>
      <c r="S1155">
        <v>3</v>
      </c>
      <c r="T1155">
        <v>0</v>
      </c>
      <c r="U1155" t="s">
        <v>28</v>
      </c>
    </row>
    <row r="1156" spans="1:21" x14ac:dyDescent="0.25">
      <c r="A1156">
        <v>1462</v>
      </c>
      <c r="B1156" t="s">
        <v>2814</v>
      </c>
      <c r="C1156" s="1">
        <v>44911</v>
      </c>
      <c r="D1156" t="s">
        <v>106</v>
      </c>
      <c r="E1156" t="s">
        <v>107</v>
      </c>
      <c r="F1156" t="s">
        <v>2815</v>
      </c>
      <c r="H1156" t="s">
        <v>2816</v>
      </c>
      <c r="I1156" t="s">
        <v>58</v>
      </c>
      <c r="J1156" t="s">
        <v>59</v>
      </c>
      <c r="K1156">
        <v>7</v>
      </c>
      <c r="L1156" t="s">
        <v>60</v>
      </c>
      <c r="M1156" t="s">
        <v>65</v>
      </c>
      <c r="N1156" t="s">
        <v>66</v>
      </c>
      <c r="O1156" t="s">
        <v>67</v>
      </c>
      <c r="P1156" s="1">
        <v>44909</v>
      </c>
      <c r="Q1156" t="s">
        <v>53</v>
      </c>
      <c r="R1156" s="2">
        <v>127136</v>
      </c>
      <c r="S1156">
        <v>3</v>
      </c>
      <c r="T1156">
        <v>0</v>
      </c>
      <c r="U1156" t="s">
        <v>28</v>
      </c>
    </row>
    <row r="1157" spans="1:21" x14ac:dyDescent="0.25">
      <c r="A1157">
        <v>1463</v>
      </c>
      <c r="B1157" t="s">
        <v>2817</v>
      </c>
      <c r="C1157" s="1">
        <v>44911</v>
      </c>
      <c r="D1157" t="s">
        <v>2786</v>
      </c>
      <c r="E1157" t="s">
        <v>1024</v>
      </c>
      <c r="F1157" t="s">
        <v>2818</v>
      </c>
      <c r="H1157" t="s">
        <v>2819</v>
      </c>
      <c r="I1157" t="s">
        <v>58</v>
      </c>
      <c r="J1157" t="s">
        <v>59</v>
      </c>
      <c r="K1157">
        <v>7</v>
      </c>
      <c r="L1157" t="s">
        <v>60</v>
      </c>
      <c r="M1157" t="s">
        <v>1738</v>
      </c>
      <c r="N1157" t="s">
        <v>1739</v>
      </c>
      <c r="O1157" t="s">
        <v>1740</v>
      </c>
      <c r="P1157" s="1">
        <v>44909</v>
      </c>
      <c r="Q1157" t="s">
        <v>53</v>
      </c>
      <c r="R1157" s="2">
        <v>57710</v>
      </c>
      <c r="S1157">
        <v>3</v>
      </c>
      <c r="T1157">
        <v>0</v>
      </c>
      <c r="U1157" t="s">
        <v>28</v>
      </c>
    </row>
    <row r="1158" spans="1:21" x14ac:dyDescent="0.25">
      <c r="A1158">
        <v>1464</v>
      </c>
      <c r="B1158" t="s">
        <v>2820</v>
      </c>
      <c r="C1158" s="1">
        <v>44196</v>
      </c>
      <c r="D1158" t="s">
        <v>1212</v>
      </c>
      <c r="E1158" t="s">
        <v>2821</v>
      </c>
      <c r="F1158" t="s">
        <v>247</v>
      </c>
      <c r="G1158" t="s">
        <v>248</v>
      </c>
      <c r="H1158" t="s">
        <v>2822</v>
      </c>
      <c r="I1158" t="s">
        <v>58</v>
      </c>
      <c r="J1158" t="s">
        <v>59</v>
      </c>
      <c r="K1158">
        <v>7</v>
      </c>
      <c r="L1158" t="s">
        <v>60</v>
      </c>
      <c r="M1158" t="s">
        <v>65</v>
      </c>
      <c r="N1158" t="s">
        <v>66</v>
      </c>
      <c r="O1158" t="s">
        <v>67</v>
      </c>
      <c r="P1158" s="1">
        <v>44196</v>
      </c>
      <c r="Q1158" t="s">
        <v>53</v>
      </c>
      <c r="R1158" s="2">
        <v>14813.2</v>
      </c>
      <c r="S1158">
        <v>3</v>
      </c>
      <c r="T1158">
        <v>0</v>
      </c>
      <c r="U1158" t="s">
        <v>28</v>
      </c>
    </row>
    <row r="1159" spans="1:21" x14ac:dyDescent="0.25">
      <c r="A1159">
        <v>1465</v>
      </c>
      <c r="B1159" t="s">
        <v>2823</v>
      </c>
      <c r="C1159" s="1">
        <v>44911</v>
      </c>
      <c r="D1159" t="s">
        <v>2824</v>
      </c>
      <c r="E1159" t="s">
        <v>2825</v>
      </c>
      <c r="F1159" t="s">
        <v>2826</v>
      </c>
      <c r="H1159" t="s">
        <v>2827</v>
      </c>
      <c r="I1159" t="s">
        <v>58</v>
      </c>
      <c r="J1159" t="s">
        <v>59</v>
      </c>
      <c r="K1159">
        <v>7</v>
      </c>
      <c r="L1159" t="s">
        <v>60</v>
      </c>
      <c r="M1159" t="s">
        <v>65</v>
      </c>
      <c r="N1159" t="s">
        <v>66</v>
      </c>
      <c r="O1159" t="s">
        <v>67</v>
      </c>
      <c r="P1159" s="1">
        <v>44911</v>
      </c>
      <c r="Q1159" t="s">
        <v>53</v>
      </c>
      <c r="R1159" s="2">
        <v>85677.6</v>
      </c>
      <c r="S1159">
        <v>3</v>
      </c>
      <c r="T1159">
        <v>0</v>
      </c>
      <c r="U1159" t="s">
        <v>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XFD1048576"/>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81"/>
  <sheetViews>
    <sheetView topLeftCell="A1079" workbookViewId="0">
      <selection activeCell="A296" sqref="A296:A1081"/>
    </sheetView>
  </sheetViews>
  <sheetFormatPr baseColWidth="10" defaultRowHeight="15" x14ac:dyDescent="0.25"/>
  <cols>
    <col min="1" max="1" width="11.42578125" customWidth="1"/>
    <col min="2" max="2" width="12.7109375" bestFit="1" customWidth="1"/>
    <col min="3" max="3" width="12.7109375" customWidth="1"/>
    <col min="4" max="4" width="48.5703125" customWidth="1"/>
  </cols>
  <sheetData>
    <row r="1" spans="1:6" x14ac:dyDescent="0.25">
      <c r="B1" t="s">
        <v>0</v>
      </c>
      <c r="C1" t="s">
        <v>1</v>
      </c>
      <c r="D1" t="s">
        <v>3</v>
      </c>
      <c r="E1" t="s">
        <v>17</v>
      </c>
      <c r="F1" t="s">
        <v>2</v>
      </c>
    </row>
    <row r="2" spans="1:6" x14ac:dyDescent="0.25">
      <c r="A2">
        <v>1</v>
      </c>
      <c r="B2">
        <v>1331</v>
      </c>
      <c r="C2" t="s">
        <v>2520</v>
      </c>
      <c r="D2" t="s">
        <v>2521</v>
      </c>
      <c r="E2" s="2">
        <v>126500</v>
      </c>
      <c r="F2" s="1">
        <v>37621</v>
      </c>
    </row>
    <row r="3" spans="1:6" x14ac:dyDescent="0.25">
      <c r="A3">
        <v>2</v>
      </c>
      <c r="B3">
        <v>1332</v>
      </c>
      <c r="C3" t="s">
        <v>2524</v>
      </c>
      <c r="D3" t="s">
        <v>2525</v>
      </c>
      <c r="E3" s="2">
        <v>231500.75</v>
      </c>
      <c r="F3" s="1">
        <v>37986</v>
      </c>
    </row>
    <row r="4" spans="1:6" x14ac:dyDescent="0.25">
      <c r="A4">
        <v>3</v>
      </c>
      <c r="B4">
        <v>593</v>
      </c>
      <c r="C4" t="s">
        <v>1232</v>
      </c>
      <c r="D4" t="s">
        <v>1233</v>
      </c>
      <c r="E4" s="2">
        <v>11689.75</v>
      </c>
      <c r="F4" s="1">
        <v>38352</v>
      </c>
    </row>
    <row r="5" spans="1:6" x14ac:dyDescent="0.25">
      <c r="A5">
        <v>4</v>
      </c>
      <c r="B5">
        <v>594</v>
      </c>
      <c r="C5" t="s">
        <v>1235</v>
      </c>
      <c r="D5" t="s">
        <v>1236</v>
      </c>
      <c r="E5" s="2">
        <v>4410.25</v>
      </c>
      <c r="F5" s="1">
        <v>38352</v>
      </c>
    </row>
    <row r="6" spans="1:6" x14ac:dyDescent="0.25">
      <c r="A6">
        <v>5</v>
      </c>
      <c r="B6">
        <v>595</v>
      </c>
      <c r="C6" t="s">
        <v>1237</v>
      </c>
      <c r="D6" t="s">
        <v>1238</v>
      </c>
      <c r="E6" s="2">
        <v>4410.25</v>
      </c>
      <c r="F6" s="1">
        <v>38352</v>
      </c>
    </row>
    <row r="7" spans="1:6" x14ac:dyDescent="0.25">
      <c r="A7">
        <v>6</v>
      </c>
      <c r="B7">
        <v>596</v>
      </c>
      <c r="C7" t="s">
        <v>1239</v>
      </c>
      <c r="D7" t="s">
        <v>1240</v>
      </c>
      <c r="E7">
        <v>230</v>
      </c>
      <c r="F7" s="1">
        <v>38352</v>
      </c>
    </row>
    <row r="8" spans="1:6" x14ac:dyDescent="0.25">
      <c r="A8">
        <v>7</v>
      </c>
      <c r="B8">
        <v>597</v>
      </c>
      <c r="C8" t="s">
        <v>1242</v>
      </c>
      <c r="D8" t="s">
        <v>1243</v>
      </c>
      <c r="E8">
        <v>19.89</v>
      </c>
      <c r="F8" s="1">
        <v>38352</v>
      </c>
    </row>
    <row r="9" spans="1:6" x14ac:dyDescent="0.25">
      <c r="A9">
        <v>8</v>
      </c>
      <c r="B9">
        <v>598</v>
      </c>
      <c r="C9" t="s">
        <v>1244</v>
      </c>
      <c r="D9" t="s">
        <v>298</v>
      </c>
      <c r="E9">
        <v>166.75</v>
      </c>
      <c r="F9" s="1">
        <v>38352</v>
      </c>
    </row>
    <row r="10" spans="1:6" x14ac:dyDescent="0.25">
      <c r="A10">
        <v>9</v>
      </c>
      <c r="B10">
        <v>599</v>
      </c>
      <c r="C10" t="s">
        <v>1246</v>
      </c>
      <c r="D10" t="s">
        <v>1247</v>
      </c>
      <c r="E10">
        <v>199.89</v>
      </c>
      <c r="F10" s="1">
        <v>38352</v>
      </c>
    </row>
    <row r="11" spans="1:6" x14ac:dyDescent="0.25">
      <c r="A11">
        <v>10</v>
      </c>
      <c r="B11">
        <v>600</v>
      </c>
      <c r="C11" t="s">
        <v>1248</v>
      </c>
      <c r="D11" t="s">
        <v>1240</v>
      </c>
      <c r="E11">
        <v>230</v>
      </c>
      <c r="F11" s="1">
        <v>38352</v>
      </c>
    </row>
    <row r="12" spans="1:6" x14ac:dyDescent="0.25">
      <c r="A12">
        <v>11</v>
      </c>
      <c r="B12">
        <v>601</v>
      </c>
      <c r="C12" t="s">
        <v>1250</v>
      </c>
      <c r="D12" t="s">
        <v>1251</v>
      </c>
      <c r="E12" s="2">
        <v>1666.5</v>
      </c>
      <c r="F12" s="1">
        <v>38352</v>
      </c>
    </row>
    <row r="13" spans="1:6" x14ac:dyDescent="0.25">
      <c r="A13">
        <v>12</v>
      </c>
      <c r="B13">
        <v>602</v>
      </c>
      <c r="C13" t="s">
        <v>1253</v>
      </c>
      <c r="D13" t="s">
        <v>1251</v>
      </c>
      <c r="E13" s="2">
        <v>1666.5</v>
      </c>
      <c r="F13" s="1">
        <v>38352</v>
      </c>
    </row>
    <row r="14" spans="1:6" x14ac:dyDescent="0.25">
      <c r="A14">
        <v>13</v>
      </c>
      <c r="B14">
        <v>603</v>
      </c>
      <c r="C14" t="s">
        <v>1255</v>
      </c>
      <c r="D14" t="s">
        <v>1256</v>
      </c>
      <c r="E14">
        <v>321.5</v>
      </c>
      <c r="F14" s="1">
        <v>38352</v>
      </c>
    </row>
    <row r="15" spans="1:6" x14ac:dyDescent="0.25">
      <c r="A15">
        <v>14</v>
      </c>
      <c r="B15">
        <v>604</v>
      </c>
      <c r="C15" t="s">
        <v>1257</v>
      </c>
      <c r="D15" t="s">
        <v>1258</v>
      </c>
      <c r="E15">
        <v>321.5</v>
      </c>
      <c r="F15" s="1">
        <v>38352</v>
      </c>
    </row>
    <row r="16" spans="1:6" x14ac:dyDescent="0.25">
      <c r="A16">
        <v>15</v>
      </c>
      <c r="B16">
        <v>605</v>
      </c>
      <c r="C16" t="s">
        <v>1259</v>
      </c>
      <c r="D16" t="s">
        <v>1243</v>
      </c>
      <c r="E16">
        <v>19.89</v>
      </c>
      <c r="F16" s="1">
        <v>38352</v>
      </c>
    </row>
    <row r="17" spans="1:6" x14ac:dyDescent="0.25">
      <c r="A17">
        <v>16</v>
      </c>
      <c r="B17">
        <v>606</v>
      </c>
      <c r="C17" t="s">
        <v>1260</v>
      </c>
      <c r="D17" t="s">
        <v>1261</v>
      </c>
      <c r="E17">
        <v>19.89</v>
      </c>
      <c r="F17" s="1">
        <v>38352</v>
      </c>
    </row>
    <row r="18" spans="1:6" x14ac:dyDescent="0.25">
      <c r="A18">
        <v>17</v>
      </c>
      <c r="B18">
        <v>607</v>
      </c>
      <c r="C18" t="s">
        <v>1262</v>
      </c>
      <c r="D18" t="s">
        <v>1263</v>
      </c>
      <c r="E18">
        <v>59.69</v>
      </c>
      <c r="F18" s="1">
        <v>38352</v>
      </c>
    </row>
    <row r="19" spans="1:6" x14ac:dyDescent="0.25">
      <c r="A19">
        <v>18</v>
      </c>
      <c r="B19">
        <v>608</v>
      </c>
      <c r="C19" t="s">
        <v>1264</v>
      </c>
      <c r="D19" t="s">
        <v>1265</v>
      </c>
      <c r="E19">
        <v>16.88</v>
      </c>
      <c r="F19" s="1">
        <v>38352</v>
      </c>
    </row>
    <row r="20" spans="1:6" x14ac:dyDescent="0.25">
      <c r="A20">
        <v>19</v>
      </c>
      <c r="B20">
        <v>609</v>
      </c>
      <c r="C20" t="s">
        <v>1266</v>
      </c>
      <c r="D20" t="s">
        <v>1267</v>
      </c>
      <c r="E20">
        <v>199.89</v>
      </c>
      <c r="F20" s="1">
        <v>38352</v>
      </c>
    </row>
    <row r="21" spans="1:6" x14ac:dyDescent="0.25">
      <c r="A21">
        <v>20</v>
      </c>
      <c r="B21">
        <v>610</v>
      </c>
      <c r="C21" t="s">
        <v>1268</v>
      </c>
      <c r="D21" t="s">
        <v>1269</v>
      </c>
      <c r="E21">
        <v>268</v>
      </c>
      <c r="F21" s="1">
        <v>38352</v>
      </c>
    </row>
    <row r="22" spans="1:6" x14ac:dyDescent="0.25">
      <c r="A22">
        <v>21</v>
      </c>
      <c r="B22">
        <v>611</v>
      </c>
      <c r="C22" t="s">
        <v>1270</v>
      </c>
      <c r="D22" t="s">
        <v>1271</v>
      </c>
      <c r="E22">
        <v>290</v>
      </c>
      <c r="F22" s="1">
        <v>38352</v>
      </c>
    </row>
    <row r="23" spans="1:6" x14ac:dyDescent="0.25">
      <c r="A23">
        <v>22</v>
      </c>
      <c r="B23">
        <v>612</v>
      </c>
      <c r="C23" t="s">
        <v>1273</v>
      </c>
      <c r="D23" t="s">
        <v>1274</v>
      </c>
      <c r="E23" s="2">
        <v>4577</v>
      </c>
      <c r="F23" s="1">
        <v>38352</v>
      </c>
    </row>
    <row r="24" spans="1:6" x14ac:dyDescent="0.25">
      <c r="A24">
        <v>23</v>
      </c>
      <c r="B24">
        <v>613</v>
      </c>
      <c r="C24" t="s">
        <v>1276</v>
      </c>
      <c r="D24" t="s">
        <v>1277</v>
      </c>
      <c r="E24" s="2">
        <v>1794</v>
      </c>
      <c r="F24" s="1">
        <v>38352</v>
      </c>
    </row>
    <row r="25" spans="1:6" x14ac:dyDescent="0.25">
      <c r="A25">
        <v>24</v>
      </c>
      <c r="B25">
        <v>614</v>
      </c>
      <c r="C25" t="s">
        <v>1278</v>
      </c>
      <c r="D25" t="s">
        <v>1279</v>
      </c>
      <c r="E25">
        <v>425.5</v>
      </c>
      <c r="F25" s="1">
        <v>38352</v>
      </c>
    </row>
    <row r="26" spans="1:6" x14ac:dyDescent="0.25">
      <c r="A26">
        <v>25</v>
      </c>
      <c r="B26">
        <v>615</v>
      </c>
      <c r="C26" t="s">
        <v>1280</v>
      </c>
      <c r="D26" t="s">
        <v>1281</v>
      </c>
      <c r="E26" s="2">
        <v>1897.5</v>
      </c>
      <c r="F26" s="1">
        <v>38352</v>
      </c>
    </row>
    <row r="27" spans="1:6" x14ac:dyDescent="0.25">
      <c r="A27">
        <v>26</v>
      </c>
      <c r="B27">
        <v>616</v>
      </c>
      <c r="C27" t="s">
        <v>1282</v>
      </c>
      <c r="D27" t="s">
        <v>1283</v>
      </c>
      <c r="E27" s="2">
        <v>6670</v>
      </c>
      <c r="F27" s="1">
        <v>38352</v>
      </c>
    </row>
    <row r="28" spans="1:6" x14ac:dyDescent="0.25">
      <c r="A28">
        <v>27</v>
      </c>
      <c r="B28">
        <v>617</v>
      </c>
      <c r="C28" t="s">
        <v>1284</v>
      </c>
      <c r="D28" t="s">
        <v>1285</v>
      </c>
      <c r="E28">
        <v>230</v>
      </c>
      <c r="F28" s="1">
        <v>38352</v>
      </c>
    </row>
    <row r="29" spans="1:6" x14ac:dyDescent="0.25">
      <c r="A29">
        <v>28</v>
      </c>
      <c r="B29">
        <v>618</v>
      </c>
      <c r="C29" t="s">
        <v>1286</v>
      </c>
      <c r="D29" t="s">
        <v>1287</v>
      </c>
      <c r="E29">
        <v>310.5</v>
      </c>
      <c r="F29" s="1">
        <v>38352</v>
      </c>
    </row>
    <row r="30" spans="1:6" x14ac:dyDescent="0.25">
      <c r="A30">
        <v>29</v>
      </c>
      <c r="B30">
        <v>619</v>
      </c>
      <c r="C30" t="s">
        <v>1288</v>
      </c>
      <c r="D30" t="s">
        <v>1289</v>
      </c>
      <c r="E30">
        <v>184</v>
      </c>
      <c r="F30" s="1">
        <v>38352</v>
      </c>
    </row>
    <row r="31" spans="1:6" x14ac:dyDescent="0.25">
      <c r="A31">
        <v>30</v>
      </c>
      <c r="B31">
        <v>620</v>
      </c>
      <c r="C31" t="s">
        <v>1290</v>
      </c>
      <c r="D31" t="s">
        <v>1291</v>
      </c>
      <c r="E31">
        <v>120.75</v>
      </c>
      <c r="F31" s="1">
        <v>38352</v>
      </c>
    </row>
    <row r="32" spans="1:6" x14ac:dyDescent="0.25">
      <c r="A32">
        <v>31</v>
      </c>
      <c r="B32">
        <v>621</v>
      </c>
      <c r="C32" t="s">
        <v>1293</v>
      </c>
      <c r="D32" t="s">
        <v>1294</v>
      </c>
      <c r="E32">
        <v>345</v>
      </c>
      <c r="F32" s="1">
        <v>38352</v>
      </c>
    </row>
    <row r="33" spans="1:6" x14ac:dyDescent="0.25">
      <c r="A33">
        <v>32</v>
      </c>
      <c r="B33">
        <v>622</v>
      </c>
      <c r="C33" t="s">
        <v>1296</v>
      </c>
      <c r="D33" t="s">
        <v>1297</v>
      </c>
      <c r="E33" s="2">
        <v>5122.63</v>
      </c>
      <c r="F33" s="1">
        <v>38352</v>
      </c>
    </row>
    <row r="34" spans="1:6" x14ac:dyDescent="0.25">
      <c r="A34">
        <v>33</v>
      </c>
      <c r="B34">
        <v>623</v>
      </c>
      <c r="C34" t="s">
        <v>1299</v>
      </c>
      <c r="D34" t="s">
        <v>1300</v>
      </c>
      <c r="E34" s="2">
        <v>32353.41</v>
      </c>
      <c r="F34" s="1">
        <v>38352</v>
      </c>
    </row>
    <row r="35" spans="1:6" x14ac:dyDescent="0.25">
      <c r="A35">
        <v>34</v>
      </c>
      <c r="B35">
        <v>624</v>
      </c>
      <c r="C35" t="s">
        <v>1303</v>
      </c>
      <c r="D35" t="s">
        <v>1304</v>
      </c>
      <c r="E35">
        <v>465.98</v>
      </c>
      <c r="F35" s="1">
        <v>38352</v>
      </c>
    </row>
    <row r="36" spans="1:6" x14ac:dyDescent="0.25">
      <c r="A36">
        <v>35</v>
      </c>
      <c r="B36">
        <v>625</v>
      </c>
      <c r="C36" t="s">
        <v>1305</v>
      </c>
      <c r="D36" t="s">
        <v>1306</v>
      </c>
      <c r="E36" s="2">
        <v>4689.01</v>
      </c>
      <c r="F36" s="1">
        <v>38352</v>
      </c>
    </row>
    <row r="37" spans="1:6" x14ac:dyDescent="0.25">
      <c r="A37">
        <v>36</v>
      </c>
      <c r="B37">
        <v>626</v>
      </c>
      <c r="C37" t="s">
        <v>1307</v>
      </c>
      <c r="D37" t="s">
        <v>1308</v>
      </c>
      <c r="E37">
        <v>494.5</v>
      </c>
      <c r="F37" s="1">
        <v>38352</v>
      </c>
    </row>
    <row r="38" spans="1:6" x14ac:dyDescent="0.25">
      <c r="A38">
        <v>37</v>
      </c>
      <c r="B38">
        <v>627</v>
      </c>
      <c r="C38" t="s">
        <v>1309</v>
      </c>
      <c r="D38" t="s">
        <v>1308</v>
      </c>
      <c r="E38">
        <v>494.5</v>
      </c>
      <c r="F38" s="1">
        <v>38352</v>
      </c>
    </row>
    <row r="39" spans="1:6" x14ac:dyDescent="0.25">
      <c r="A39">
        <v>38</v>
      </c>
      <c r="B39">
        <v>628</v>
      </c>
      <c r="C39" t="s">
        <v>1310</v>
      </c>
      <c r="D39" t="s">
        <v>1308</v>
      </c>
      <c r="E39">
        <v>494.5</v>
      </c>
      <c r="F39" s="1">
        <v>38352</v>
      </c>
    </row>
    <row r="40" spans="1:6" x14ac:dyDescent="0.25">
      <c r="A40">
        <v>39</v>
      </c>
      <c r="B40">
        <v>629</v>
      </c>
      <c r="C40" t="s">
        <v>1311</v>
      </c>
      <c r="D40" t="s">
        <v>1308</v>
      </c>
      <c r="E40">
        <v>494.5</v>
      </c>
      <c r="F40" s="1">
        <v>38352</v>
      </c>
    </row>
    <row r="41" spans="1:6" x14ac:dyDescent="0.25">
      <c r="A41">
        <v>40</v>
      </c>
      <c r="B41">
        <v>630</v>
      </c>
      <c r="C41" t="s">
        <v>1312</v>
      </c>
      <c r="D41" t="s">
        <v>1308</v>
      </c>
      <c r="E41">
        <v>494.5</v>
      </c>
      <c r="F41" s="1">
        <v>38352</v>
      </c>
    </row>
    <row r="42" spans="1:6" x14ac:dyDescent="0.25">
      <c r="A42">
        <v>41</v>
      </c>
      <c r="B42">
        <v>631</v>
      </c>
      <c r="C42" t="s">
        <v>1313</v>
      </c>
      <c r="D42" t="s">
        <v>1314</v>
      </c>
      <c r="E42" s="2">
        <v>1897.5</v>
      </c>
      <c r="F42" s="1">
        <v>38352</v>
      </c>
    </row>
    <row r="43" spans="1:6" x14ac:dyDescent="0.25">
      <c r="A43">
        <v>42</v>
      </c>
      <c r="B43">
        <v>632</v>
      </c>
      <c r="C43" t="s">
        <v>1315</v>
      </c>
      <c r="D43" t="s">
        <v>1314</v>
      </c>
      <c r="E43" s="2">
        <v>1897.5</v>
      </c>
      <c r="F43" s="1">
        <v>38352</v>
      </c>
    </row>
    <row r="44" spans="1:6" x14ac:dyDescent="0.25">
      <c r="A44">
        <v>43</v>
      </c>
      <c r="B44">
        <v>633</v>
      </c>
      <c r="C44" t="s">
        <v>1316</v>
      </c>
      <c r="D44" t="s">
        <v>1314</v>
      </c>
      <c r="E44" s="2">
        <v>1897.5</v>
      </c>
      <c r="F44" s="1">
        <v>38352</v>
      </c>
    </row>
    <row r="45" spans="1:6" x14ac:dyDescent="0.25">
      <c r="A45">
        <v>44</v>
      </c>
      <c r="B45">
        <v>634</v>
      </c>
      <c r="C45" t="s">
        <v>1317</v>
      </c>
      <c r="D45" t="s">
        <v>1314</v>
      </c>
      <c r="E45" s="2">
        <v>1897.5</v>
      </c>
      <c r="F45" s="1">
        <v>38352</v>
      </c>
    </row>
    <row r="46" spans="1:6" x14ac:dyDescent="0.25">
      <c r="A46">
        <v>45</v>
      </c>
      <c r="B46">
        <v>635</v>
      </c>
      <c r="C46" t="s">
        <v>1318</v>
      </c>
      <c r="D46" t="s">
        <v>1314</v>
      </c>
      <c r="E46" s="2">
        <v>1897.5</v>
      </c>
      <c r="F46" s="1">
        <v>38352</v>
      </c>
    </row>
    <row r="47" spans="1:6" x14ac:dyDescent="0.25">
      <c r="A47">
        <v>46</v>
      </c>
      <c r="B47">
        <v>636</v>
      </c>
      <c r="C47" t="s">
        <v>1319</v>
      </c>
      <c r="D47" t="s">
        <v>1314</v>
      </c>
      <c r="E47" s="2">
        <v>1897.5</v>
      </c>
      <c r="F47" s="1">
        <v>38352</v>
      </c>
    </row>
    <row r="48" spans="1:6" x14ac:dyDescent="0.25">
      <c r="A48">
        <v>47</v>
      </c>
      <c r="B48">
        <v>637</v>
      </c>
      <c r="C48" t="s">
        <v>1320</v>
      </c>
      <c r="D48" t="s">
        <v>1314</v>
      </c>
      <c r="E48" s="2">
        <v>1897.5</v>
      </c>
      <c r="F48" s="1">
        <v>38352</v>
      </c>
    </row>
    <row r="49" spans="1:6" x14ac:dyDescent="0.25">
      <c r="A49">
        <v>48</v>
      </c>
      <c r="B49">
        <v>638</v>
      </c>
      <c r="C49" t="s">
        <v>1321</v>
      </c>
      <c r="D49" t="s">
        <v>1314</v>
      </c>
      <c r="E49" s="2">
        <v>1897.5</v>
      </c>
      <c r="F49" s="1">
        <v>38352</v>
      </c>
    </row>
    <row r="50" spans="1:6" x14ac:dyDescent="0.25">
      <c r="A50">
        <v>49</v>
      </c>
      <c r="B50">
        <v>639</v>
      </c>
      <c r="C50" t="s">
        <v>1322</v>
      </c>
      <c r="D50" t="s">
        <v>1314</v>
      </c>
      <c r="E50" s="2">
        <v>1897.5</v>
      </c>
      <c r="F50" s="1">
        <v>38352</v>
      </c>
    </row>
    <row r="51" spans="1:6" x14ac:dyDescent="0.25">
      <c r="A51">
        <v>50</v>
      </c>
      <c r="B51">
        <v>640</v>
      </c>
      <c r="C51" t="s">
        <v>1323</v>
      </c>
      <c r="D51" t="s">
        <v>1314</v>
      </c>
      <c r="E51" s="2">
        <v>1897.5</v>
      </c>
      <c r="F51" s="1">
        <v>38352</v>
      </c>
    </row>
    <row r="52" spans="1:6" x14ac:dyDescent="0.25">
      <c r="A52">
        <v>51</v>
      </c>
      <c r="B52">
        <v>641</v>
      </c>
      <c r="C52" t="s">
        <v>1324</v>
      </c>
      <c r="D52" t="s">
        <v>1314</v>
      </c>
      <c r="E52" s="2">
        <v>1897.5</v>
      </c>
      <c r="F52" s="1">
        <v>38352</v>
      </c>
    </row>
    <row r="53" spans="1:6" x14ac:dyDescent="0.25">
      <c r="A53">
        <v>52</v>
      </c>
      <c r="B53">
        <v>642</v>
      </c>
      <c r="C53" t="s">
        <v>1325</v>
      </c>
      <c r="D53" t="s">
        <v>1314</v>
      </c>
      <c r="E53" s="2">
        <v>1897.5</v>
      </c>
      <c r="F53" s="1">
        <v>38352</v>
      </c>
    </row>
    <row r="54" spans="1:6" x14ac:dyDescent="0.25">
      <c r="A54">
        <v>53</v>
      </c>
      <c r="B54">
        <v>643</v>
      </c>
      <c r="C54" t="s">
        <v>1326</v>
      </c>
      <c r="D54" t="s">
        <v>1327</v>
      </c>
      <c r="E54">
        <v>402.5</v>
      </c>
      <c r="F54" s="1">
        <v>38352</v>
      </c>
    </row>
    <row r="55" spans="1:6" x14ac:dyDescent="0.25">
      <c r="A55">
        <v>54</v>
      </c>
      <c r="B55">
        <v>644</v>
      </c>
      <c r="C55" t="s">
        <v>1328</v>
      </c>
      <c r="D55" t="s">
        <v>1240</v>
      </c>
      <c r="E55">
        <v>230</v>
      </c>
      <c r="F55" s="1">
        <v>38352</v>
      </c>
    </row>
    <row r="56" spans="1:6" x14ac:dyDescent="0.25">
      <c r="A56">
        <v>55</v>
      </c>
      <c r="B56">
        <v>645</v>
      </c>
      <c r="C56" t="s">
        <v>1330</v>
      </c>
      <c r="D56" t="s">
        <v>1331</v>
      </c>
      <c r="E56">
        <v>149.80000000000001</v>
      </c>
      <c r="F56" s="1">
        <v>38352</v>
      </c>
    </row>
    <row r="57" spans="1:6" x14ac:dyDescent="0.25">
      <c r="A57">
        <v>56</v>
      </c>
      <c r="B57">
        <v>646</v>
      </c>
      <c r="C57" t="s">
        <v>1332</v>
      </c>
      <c r="D57" t="s">
        <v>1333</v>
      </c>
      <c r="E57">
        <v>19.89</v>
      </c>
      <c r="F57" s="1">
        <v>38352</v>
      </c>
    </row>
    <row r="58" spans="1:6" x14ac:dyDescent="0.25">
      <c r="A58">
        <v>57</v>
      </c>
      <c r="B58">
        <v>647</v>
      </c>
      <c r="C58" t="s">
        <v>1334</v>
      </c>
      <c r="D58" t="s">
        <v>1267</v>
      </c>
      <c r="E58">
        <v>199.89</v>
      </c>
      <c r="F58" s="1">
        <v>38352</v>
      </c>
    </row>
    <row r="59" spans="1:6" x14ac:dyDescent="0.25">
      <c r="A59">
        <v>58</v>
      </c>
      <c r="B59">
        <v>648</v>
      </c>
      <c r="C59" t="s">
        <v>1335</v>
      </c>
      <c r="D59" t="s">
        <v>1336</v>
      </c>
      <c r="E59" s="2">
        <v>1285</v>
      </c>
      <c r="F59" s="1">
        <v>38352</v>
      </c>
    </row>
    <row r="60" spans="1:6" x14ac:dyDescent="0.25">
      <c r="A60">
        <v>59</v>
      </c>
      <c r="B60">
        <v>649</v>
      </c>
      <c r="C60" t="s">
        <v>1337</v>
      </c>
      <c r="D60" t="s">
        <v>1338</v>
      </c>
      <c r="E60" s="2">
        <v>4839.2</v>
      </c>
      <c r="F60" s="1">
        <v>38352</v>
      </c>
    </row>
    <row r="61" spans="1:6" x14ac:dyDescent="0.25">
      <c r="A61">
        <v>60</v>
      </c>
      <c r="B61">
        <v>650</v>
      </c>
      <c r="C61" t="s">
        <v>1339</v>
      </c>
      <c r="D61" t="s">
        <v>1240</v>
      </c>
      <c r="E61">
        <v>230</v>
      </c>
      <c r="F61" s="1">
        <v>38352</v>
      </c>
    </row>
    <row r="62" spans="1:6" x14ac:dyDescent="0.25">
      <c r="A62">
        <v>61</v>
      </c>
      <c r="B62">
        <v>651</v>
      </c>
      <c r="C62" t="s">
        <v>1340</v>
      </c>
      <c r="D62" t="s">
        <v>1243</v>
      </c>
      <c r="E62">
        <v>19.89</v>
      </c>
      <c r="F62" s="1">
        <v>38352</v>
      </c>
    </row>
    <row r="63" spans="1:6" x14ac:dyDescent="0.25">
      <c r="A63">
        <v>62</v>
      </c>
      <c r="B63">
        <v>652</v>
      </c>
      <c r="C63" t="s">
        <v>1341</v>
      </c>
      <c r="D63" t="s">
        <v>1267</v>
      </c>
      <c r="E63">
        <v>199.89</v>
      </c>
      <c r="F63" s="1">
        <v>38352</v>
      </c>
    </row>
    <row r="64" spans="1:6" x14ac:dyDescent="0.25">
      <c r="A64">
        <v>63</v>
      </c>
      <c r="B64">
        <v>653</v>
      </c>
      <c r="C64" t="s">
        <v>1342</v>
      </c>
      <c r="D64" t="s">
        <v>1240</v>
      </c>
      <c r="E64">
        <v>230</v>
      </c>
      <c r="F64" s="1">
        <v>38352</v>
      </c>
    </row>
    <row r="65" spans="1:6" x14ac:dyDescent="0.25">
      <c r="A65">
        <v>64</v>
      </c>
      <c r="B65">
        <v>654</v>
      </c>
      <c r="C65" t="s">
        <v>1344</v>
      </c>
      <c r="D65" t="s">
        <v>1243</v>
      </c>
      <c r="E65">
        <v>19.89</v>
      </c>
      <c r="F65" s="1">
        <v>38352</v>
      </c>
    </row>
    <row r="66" spans="1:6" x14ac:dyDescent="0.25">
      <c r="A66">
        <v>65</v>
      </c>
      <c r="B66">
        <v>655</v>
      </c>
      <c r="C66" t="s">
        <v>1345</v>
      </c>
      <c r="D66" t="s">
        <v>1267</v>
      </c>
      <c r="E66">
        <v>199.89</v>
      </c>
      <c r="F66" s="1">
        <v>38352</v>
      </c>
    </row>
    <row r="67" spans="1:6" x14ac:dyDescent="0.25">
      <c r="A67">
        <v>66</v>
      </c>
      <c r="B67">
        <v>656</v>
      </c>
      <c r="C67" t="s">
        <v>1346</v>
      </c>
      <c r="D67" t="s">
        <v>1240</v>
      </c>
      <c r="E67">
        <v>230</v>
      </c>
      <c r="F67" s="1">
        <v>38352</v>
      </c>
    </row>
    <row r="68" spans="1:6" x14ac:dyDescent="0.25">
      <c r="A68">
        <v>67</v>
      </c>
      <c r="B68">
        <v>657</v>
      </c>
      <c r="C68" t="s">
        <v>1348</v>
      </c>
      <c r="D68" t="s">
        <v>1243</v>
      </c>
      <c r="E68">
        <v>19.89</v>
      </c>
      <c r="F68" s="1">
        <v>38352</v>
      </c>
    </row>
    <row r="69" spans="1:6" x14ac:dyDescent="0.25">
      <c r="A69">
        <v>68</v>
      </c>
      <c r="B69">
        <v>658</v>
      </c>
      <c r="C69" t="s">
        <v>1349</v>
      </c>
      <c r="D69" t="s">
        <v>1267</v>
      </c>
      <c r="E69">
        <v>199.89</v>
      </c>
      <c r="F69" s="1">
        <v>38352</v>
      </c>
    </row>
    <row r="70" spans="1:6" x14ac:dyDescent="0.25">
      <c r="A70">
        <v>69</v>
      </c>
      <c r="B70">
        <v>659</v>
      </c>
      <c r="C70" t="s">
        <v>1350</v>
      </c>
      <c r="D70" t="s">
        <v>1351</v>
      </c>
      <c r="E70">
        <v>230</v>
      </c>
      <c r="F70" s="1">
        <v>38352</v>
      </c>
    </row>
    <row r="71" spans="1:6" x14ac:dyDescent="0.25">
      <c r="A71">
        <v>70</v>
      </c>
      <c r="B71">
        <v>660</v>
      </c>
      <c r="C71" t="s">
        <v>1354</v>
      </c>
      <c r="D71" t="s">
        <v>1355</v>
      </c>
      <c r="E71">
        <v>49.98</v>
      </c>
      <c r="F71" s="1">
        <v>38352</v>
      </c>
    </row>
    <row r="72" spans="1:6" x14ac:dyDescent="0.25">
      <c r="A72">
        <v>71</v>
      </c>
      <c r="B72">
        <v>661</v>
      </c>
      <c r="C72" t="s">
        <v>1356</v>
      </c>
      <c r="D72" t="s">
        <v>1357</v>
      </c>
      <c r="E72">
        <v>460</v>
      </c>
      <c r="F72" s="1">
        <v>38352</v>
      </c>
    </row>
    <row r="73" spans="1:6" x14ac:dyDescent="0.25">
      <c r="A73">
        <v>72</v>
      </c>
      <c r="B73">
        <v>662</v>
      </c>
      <c r="C73" t="s">
        <v>1359</v>
      </c>
      <c r="D73" t="s">
        <v>1351</v>
      </c>
      <c r="E73">
        <v>230</v>
      </c>
      <c r="F73" s="1">
        <v>38352</v>
      </c>
    </row>
    <row r="74" spans="1:6" x14ac:dyDescent="0.25">
      <c r="A74">
        <v>73</v>
      </c>
      <c r="B74">
        <v>663</v>
      </c>
      <c r="C74" t="s">
        <v>1361</v>
      </c>
      <c r="D74" t="s">
        <v>298</v>
      </c>
      <c r="E74">
        <v>166.75</v>
      </c>
      <c r="F74" s="1">
        <v>38352</v>
      </c>
    </row>
    <row r="75" spans="1:6" x14ac:dyDescent="0.25">
      <c r="A75">
        <v>74</v>
      </c>
      <c r="B75">
        <v>664</v>
      </c>
      <c r="C75" t="s">
        <v>1362</v>
      </c>
      <c r="D75" t="s">
        <v>1351</v>
      </c>
      <c r="E75">
        <v>230</v>
      </c>
      <c r="F75" s="1">
        <v>38352</v>
      </c>
    </row>
    <row r="76" spans="1:6" x14ac:dyDescent="0.25">
      <c r="A76">
        <v>75</v>
      </c>
      <c r="B76">
        <v>665</v>
      </c>
      <c r="C76" t="s">
        <v>1363</v>
      </c>
      <c r="D76" t="s">
        <v>1243</v>
      </c>
      <c r="E76">
        <v>19.89</v>
      </c>
      <c r="F76" s="1">
        <v>38352</v>
      </c>
    </row>
    <row r="77" spans="1:6" x14ac:dyDescent="0.25">
      <c r="A77">
        <v>76</v>
      </c>
      <c r="B77">
        <v>666</v>
      </c>
      <c r="C77" t="s">
        <v>1364</v>
      </c>
      <c r="D77" t="s">
        <v>1351</v>
      </c>
      <c r="E77">
        <v>230</v>
      </c>
      <c r="F77" s="1">
        <v>38352</v>
      </c>
    </row>
    <row r="78" spans="1:6" x14ac:dyDescent="0.25">
      <c r="A78">
        <v>77</v>
      </c>
      <c r="B78">
        <v>667</v>
      </c>
      <c r="C78" t="s">
        <v>1365</v>
      </c>
      <c r="D78" t="s">
        <v>1351</v>
      </c>
      <c r="E78">
        <v>230</v>
      </c>
      <c r="F78" s="1">
        <v>38352</v>
      </c>
    </row>
    <row r="79" spans="1:6" x14ac:dyDescent="0.25">
      <c r="A79">
        <v>78</v>
      </c>
      <c r="B79">
        <v>668</v>
      </c>
      <c r="C79" t="s">
        <v>1366</v>
      </c>
      <c r="D79" t="s">
        <v>1267</v>
      </c>
      <c r="E79">
        <v>199.89</v>
      </c>
      <c r="F79" s="1">
        <v>38352</v>
      </c>
    </row>
    <row r="80" spans="1:6" x14ac:dyDescent="0.25">
      <c r="A80">
        <v>79</v>
      </c>
      <c r="B80">
        <v>669</v>
      </c>
      <c r="C80" t="s">
        <v>1367</v>
      </c>
      <c r="D80" t="s">
        <v>1368</v>
      </c>
      <c r="E80">
        <v>230</v>
      </c>
      <c r="F80" s="1">
        <v>38352</v>
      </c>
    </row>
    <row r="81" spans="1:6" x14ac:dyDescent="0.25">
      <c r="A81">
        <v>80</v>
      </c>
      <c r="B81">
        <v>670</v>
      </c>
      <c r="C81" t="s">
        <v>1370</v>
      </c>
      <c r="D81" t="s">
        <v>1267</v>
      </c>
      <c r="E81">
        <v>199.89</v>
      </c>
      <c r="F81" s="1">
        <v>38352</v>
      </c>
    </row>
    <row r="82" spans="1:6" x14ac:dyDescent="0.25">
      <c r="A82">
        <v>81</v>
      </c>
      <c r="B82">
        <v>671</v>
      </c>
      <c r="C82" t="s">
        <v>1371</v>
      </c>
      <c r="D82" t="s">
        <v>1372</v>
      </c>
      <c r="E82">
        <v>179.4</v>
      </c>
      <c r="F82" s="1">
        <v>38352</v>
      </c>
    </row>
    <row r="83" spans="1:6" x14ac:dyDescent="0.25">
      <c r="A83">
        <v>82</v>
      </c>
      <c r="B83">
        <v>672</v>
      </c>
      <c r="C83" t="s">
        <v>1373</v>
      </c>
      <c r="D83" t="s">
        <v>1351</v>
      </c>
      <c r="E83">
        <v>230</v>
      </c>
      <c r="F83" s="1">
        <v>38352</v>
      </c>
    </row>
    <row r="84" spans="1:6" x14ac:dyDescent="0.25">
      <c r="A84">
        <v>83</v>
      </c>
      <c r="B84">
        <v>673</v>
      </c>
      <c r="C84" t="s">
        <v>1374</v>
      </c>
      <c r="D84" t="s">
        <v>1375</v>
      </c>
      <c r="E84" s="2">
        <v>1650.01</v>
      </c>
      <c r="F84" s="1">
        <v>38352</v>
      </c>
    </row>
    <row r="85" spans="1:6" x14ac:dyDescent="0.25">
      <c r="A85">
        <v>84</v>
      </c>
      <c r="B85">
        <v>674</v>
      </c>
      <c r="C85" t="s">
        <v>1376</v>
      </c>
      <c r="D85" t="s">
        <v>1267</v>
      </c>
      <c r="E85">
        <v>199.89</v>
      </c>
      <c r="F85" s="1">
        <v>38352</v>
      </c>
    </row>
    <row r="86" spans="1:6" x14ac:dyDescent="0.25">
      <c r="A86">
        <v>85</v>
      </c>
      <c r="B86">
        <v>675</v>
      </c>
      <c r="C86" t="s">
        <v>1377</v>
      </c>
      <c r="D86" t="s">
        <v>298</v>
      </c>
      <c r="E86">
        <v>166.75</v>
      </c>
      <c r="F86" s="1">
        <v>38352</v>
      </c>
    </row>
    <row r="87" spans="1:6" x14ac:dyDescent="0.25">
      <c r="A87">
        <v>86</v>
      </c>
      <c r="B87">
        <v>676</v>
      </c>
      <c r="C87" t="s">
        <v>1379</v>
      </c>
      <c r="D87" t="s">
        <v>1380</v>
      </c>
      <c r="E87" s="2">
        <v>22950</v>
      </c>
      <c r="F87" s="1">
        <v>38352</v>
      </c>
    </row>
    <row r="88" spans="1:6" x14ac:dyDescent="0.25">
      <c r="A88">
        <v>87</v>
      </c>
      <c r="B88">
        <v>677</v>
      </c>
      <c r="C88" t="s">
        <v>1382</v>
      </c>
      <c r="D88" t="s">
        <v>1383</v>
      </c>
      <c r="E88">
        <v>212.75</v>
      </c>
      <c r="F88" s="1">
        <v>38352</v>
      </c>
    </row>
    <row r="89" spans="1:6" x14ac:dyDescent="0.25">
      <c r="A89">
        <v>88</v>
      </c>
      <c r="B89">
        <v>678</v>
      </c>
      <c r="C89" t="s">
        <v>1384</v>
      </c>
      <c r="D89" t="s">
        <v>1267</v>
      </c>
      <c r="E89">
        <v>199.99</v>
      </c>
      <c r="F89" s="1">
        <v>38352</v>
      </c>
    </row>
    <row r="90" spans="1:6" x14ac:dyDescent="0.25">
      <c r="A90">
        <v>89</v>
      </c>
      <c r="B90">
        <v>679</v>
      </c>
      <c r="C90" t="s">
        <v>1385</v>
      </c>
      <c r="D90" t="s">
        <v>1386</v>
      </c>
      <c r="E90">
        <v>438.74</v>
      </c>
      <c r="F90" s="1">
        <v>38352</v>
      </c>
    </row>
    <row r="91" spans="1:6" x14ac:dyDescent="0.25">
      <c r="A91">
        <v>90</v>
      </c>
      <c r="B91">
        <v>680</v>
      </c>
      <c r="C91" t="s">
        <v>1387</v>
      </c>
      <c r="D91" t="s">
        <v>298</v>
      </c>
      <c r="E91">
        <v>166.75</v>
      </c>
      <c r="F91" s="1">
        <v>38352</v>
      </c>
    </row>
    <row r="92" spans="1:6" x14ac:dyDescent="0.25">
      <c r="A92">
        <v>91</v>
      </c>
      <c r="B92">
        <v>681</v>
      </c>
      <c r="C92" t="s">
        <v>1389</v>
      </c>
      <c r="D92" t="s">
        <v>1390</v>
      </c>
      <c r="E92" s="2">
        <v>9545</v>
      </c>
      <c r="F92" s="1">
        <v>38352</v>
      </c>
    </row>
    <row r="93" spans="1:6" x14ac:dyDescent="0.25">
      <c r="A93">
        <v>92</v>
      </c>
      <c r="B93">
        <v>682</v>
      </c>
      <c r="C93" t="s">
        <v>1393</v>
      </c>
      <c r="D93" t="s">
        <v>1394</v>
      </c>
      <c r="E93" s="2">
        <v>3162.5</v>
      </c>
      <c r="F93" s="1">
        <v>38352</v>
      </c>
    </row>
    <row r="94" spans="1:6" x14ac:dyDescent="0.25">
      <c r="A94">
        <v>93</v>
      </c>
      <c r="B94">
        <v>683</v>
      </c>
      <c r="C94" t="s">
        <v>1396</v>
      </c>
      <c r="D94" t="s">
        <v>1394</v>
      </c>
      <c r="E94" s="2">
        <v>3162.5</v>
      </c>
      <c r="F94" s="1">
        <v>38352</v>
      </c>
    </row>
    <row r="95" spans="1:6" x14ac:dyDescent="0.25">
      <c r="A95">
        <v>94</v>
      </c>
      <c r="B95">
        <v>684</v>
      </c>
      <c r="C95" t="s">
        <v>1398</v>
      </c>
      <c r="D95" t="s">
        <v>1336</v>
      </c>
      <c r="E95" s="2">
        <v>1285</v>
      </c>
      <c r="F95" s="1">
        <v>38352</v>
      </c>
    </row>
    <row r="96" spans="1:6" x14ac:dyDescent="0.25">
      <c r="A96">
        <v>95</v>
      </c>
      <c r="B96">
        <v>685</v>
      </c>
      <c r="C96" t="s">
        <v>1400</v>
      </c>
      <c r="D96" t="s">
        <v>1401</v>
      </c>
      <c r="E96" s="2">
        <v>3162.5</v>
      </c>
      <c r="F96" s="1">
        <v>38352</v>
      </c>
    </row>
    <row r="97" spans="1:6" x14ac:dyDescent="0.25">
      <c r="A97">
        <v>96</v>
      </c>
      <c r="B97">
        <v>686</v>
      </c>
      <c r="C97" t="s">
        <v>1403</v>
      </c>
      <c r="D97" t="s">
        <v>1404</v>
      </c>
      <c r="E97" s="2">
        <v>2141.3000000000002</v>
      </c>
      <c r="F97" s="1">
        <v>38352</v>
      </c>
    </row>
    <row r="98" spans="1:6" x14ac:dyDescent="0.25">
      <c r="A98">
        <v>97</v>
      </c>
      <c r="B98">
        <v>687</v>
      </c>
      <c r="C98" t="s">
        <v>1406</v>
      </c>
      <c r="D98" t="s">
        <v>1407</v>
      </c>
      <c r="E98">
        <v>598.01</v>
      </c>
      <c r="F98" s="1">
        <v>38352</v>
      </c>
    </row>
    <row r="99" spans="1:6" x14ac:dyDescent="0.25">
      <c r="A99">
        <v>98</v>
      </c>
      <c r="B99">
        <v>688</v>
      </c>
      <c r="C99" t="s">
        <v>1409</v>
      </c>
      <c r="D99" t="s">
        <v>1407</v>
      </c>
      <c r="E99">
        <v>598.01</v>
      </c>
      <c r="F99" s="1">
        <v>38352</v>
      </c>
    </row>
    <row r="100" spans="1:6" x14ac:dyDescent="0.25">
      <c r="A100">
        <v>99</v>
      </c>
      <c r="B100">
        <v>689</v>
      </c>
      <c r="C100" t="s">
        <v>1411</v>
      </c>
      <c r="D100" t="s">
        <v>1407</v>
      </c>
      <c r="E100">
        <v>598.01</v>
      </c>
      <c r="F100" s="1">
        <v>38352</v>
      </c>
    </row>
    <row r="101" spans="1:6" x14ac:dyDescent="0.25">
      <c r="A101">
        <v>100</v>
      </c>
      <c r="B101">
        <v>690</v>
      </c>
      <c r="C101" t="s">
        <v>1413</v>
      </c>
      <c r="D101" t="s">
        <v>1407</v>
      </c>
      <c r="E101">
        <v>598.01</v>
      </c>
      <c r="F101" s="1">
        <v>38352</v>
      </c>
    </row>
    <row r="102" spans="1:6" x14ac:dyDescent="0.25">
      <c r="A102">
        <v>101</v>
      </c>
      <c r="B102">
        <v>691</v>
      </c>
      <c r="C102" t="s">
        <v>1415</v>
      </c>
      <c r="D102" t="s">
        <v>1407</v>
      </c>
      <c r="E102">
        <v>598.01</v>
      </c>
      <c r="F102" s="1">
        <v>38352</v>
      </c>
    </row>
    <row r="103" spans="1:6" x14ac:dyDescent="0.25">
      <c r="A103">
        <v>102</v>
      </c>
      <c r="B103">
        <v>692</v>
      </c>
      <c r="C103" t="s">
        <v>1417</v>
      </c>
      <c r="D103" t="s">
        <v>1418</v>
      </c>
      <c r="E103" s="2">
        <v>1454.93</v>
      </c>
      <c r="F103" s="1">
        <v>38352</v>
      </c>
    </row>
    <row r="104" spans="1:6" x14ac:dyDescent="0.25">
      <c r="A104">
        <v>103</v>
      </c>
      <c r="B104">
        <v>693</v>
      </c>
      <c r="C104" t="s">
        <v>1420</v>
      </c>
      <c r="D104" t="s">
        <v>1421</v>
      </c>
      <c r="E104" s="2">
        <v>1294.48</v>
      </c>
      <c r="F104" s="1">
        <v>38352</v>
      </c>
    </row>
    <row r="105" spans="1:6" x14ac:dyDescent="0.25">
      <c r="A105">
        <v>104</v>
      </c>
      <c r="B105">
        <v>694</v>
      </c>
      <c r="C105" t="s">
        <v>1423</v>
      </c>
      <c r="D105" t="s">
        <v>1424</v>
      </c>
      <c r="E105">
        <v>862.99</v>
      </c>
      <c r="F105" s="1">
        <v>38352</v>
      </c>
    </row>
    <row r="106" spans="1:6" x14ac:dyDescent="0.25">
      <c r="A106">
        <v>105</v>
      </c>
      <c r="B106">
        <v>695</v>
      </c>
      <c r="C106" t="s">
        <v>1425</v>
      </c>
      <c r="D106" t="s">
        <v>410</v>
      </c>
      <c r="E106" s="2">
        <v>1070.6600000000001</v>
      </c>
      <c r="F106" s="1">
        <v>38352</v>
      </c>
    </row>
    <row r="107" spans="1:6" x14ac:dyDescent="0.25">
      <c r="A107">
        <v>106</v>
      </c>
      <c r="B107">
        <v>696</v>
      </c>
      <c r="C107" t="s">
        <v>1427</v>
      </c>
      <c r="D107" t="s">
        <v>1383</v>
      </c>
      <c r="E107">
        <v>212.75</v>
      </c>
      <c r="F107" s="1">
        <v>38352</v>
      </c>
    </row>
    <row r="108" spans="1:6" x14ac:dyDescent="0.25">
      <c r="A108">
        <v>107</v>
      </c>
      <c r="B108">
        <v>697</v>
      </c>
      <c r="C108" t="s">
        <v>1429</v>
      </c>
      <c r="D108" t="s">
        <v>1267</v>
      </c>
      <c r="E108">
        <v>399.78</v>
      </c>
      <c r="F108" s="1">
        <v>38352</v>
      </c>
    </row>
    <row r="109" spans="1:6" x14ac:dyDescent="0.25">
      <c r="A109">
        <v>108</v>
      </c>
      <c r="B109">
        <v>698</v>
      </c>
      <c r="C109" t="s">
        <v>1430</v>
      </c>
      <c r="D109" t="s">
        <v>1336</v>
      </c>
      <c r="E109" s="2">
        <v>1285</v>
      </c>
      <c r="F109" s="1">
        <v>38352</v>
      </c>
    </row>
    <row r="110" spans="1:6" x14ac:dyDescent="0.25">
      <c r="A110">
        <v>109</v>
      </c>
      <c r="B110">
        <v>699</v>
      </c>
      <c r="C110" t="s">
        <v>1432</v>
      </c>
      <c r="D110" t="s">
        <v>1372</v>
      </c>
      <c r="E110">
        <v>89.7</v>
      </c>
      <c r="F110" s="1">
        <v>38352</v>
      </c>
    </row>
    <row r="111" spans="1:6" x14ac:dyDescent="0.25">
      <c r="A111">
        <v>110</v>
      </c>
      <c r="B111">
        <v>700</v>
      </c>
      <c r="C111" t="s">
        <v>1433</v>
      </c>
      <c r="D111" t="s">
        <v>1434</v>
      </c>
      <c r="E111" s="2">
        <v>30249.14</v>
      </c>
      <c r="F111" s="1">
        <v>38352</v>
      </c>
    </row>
    <row r="112" spans="1:6" x14ac:dyDescent="0.25">
      <c r="A112">
        <v>111</v>
      </c>
      <c r="B112">
        <v>701</v>
      </c>
      <c r="C112" t="s">
        <v>1435</v>
      </c>
      <c r="D112" t="s">
        <v>1436</v>
      </c>
      <c r="E112">
        <v>270</v>
      </c>
      <c r="F112" s="1">
        <v>38352</v>
      </c>
    </row>
    <row r="113" spans="1:6" x14ac:dyDescent="0.25">
      <c r="A113">
        <v>112</v>
      </c>
      <c r="B113">
        <v>702</v>
      </c>
      <c r="C113" t="s">
        <v>1437</v>
      </c>
      <c r="D113" t="s">
        <v>1438</v>
      </c>
      <c r="E113">
        <v>70</v>
      </c>
      <c r="F113" s="1">
        <v>38352</v>
      </c>
    </row>
    <row r="114" spans="1:6" x14ac:dyDescent="0.25">
      <c r="A114">
        <v>113</v>
      </c>
      <c r="B114">
        <v>703</v>
      </c>
      <c r="C114" t="s">
        <v>1439</v>
      </c>
      <c r="D114" t="s">
        <v>1440</v>
      </c>
      <c r="E114" s="2">
        <v>14904</v>
      </c>
      <c r="F114" s="1">
        <v>38411</v>
      </c>
    </row>
    <row r="115" spans="1:6" x14ac:dyDescent="0.25">
      <c r="A115">
        <v>114</v>
      </c>
      <c r="B115">
        <v>704</v>
      </c>
      <c r="C115" t="s">
        <v>1442</v>
      </c>
      <c r="D115" t="s">
        <v>1443</v>
      </c>
      <c r="E115" s="2">
        <v>2691</v>
      </c>
      <c r="F115" s="1">
        <v>38411</v>
      </c>
    </row>
    <row r="116" spans="1:6" x14ac:dyDescent="0.25">
      <c r="A116">
        <v>115</v>
      </c>
      <c r="B116">
        <v>705</v>
      </c>
      <c r="C116" t="s">
        <v>1445</v>
      </c>
      <c r="D116" t="s">
        <v>1443</v>
      </c>
      <c r="E116" s="2">
        <v>2691</v>
      </c>
      <c r="F116" s="1">
        <v>38411</v>
      </c>
    </row>
    <row r="117" spans="1:6" x14ac:dyDescent="0.25">
      <c r="A117">
        <v>116</v>
      </c>
      <c r="B117">
        <v>706</v>
      </c>
      <c r="C117" t="s">
        <v>1447</v>
      </c>
      <c r="D117" t="s">
        <v>1440</v>
      </c>
      <c r="E117" s="2">
        <v>14904</v>
      </c>
      <c r="F117" s="1">
        <v>38411</v>
      </c>
    </row>
    <row r="118" spans="1:6" x14ac:dyDescent="0.25">
      <c r="A118">
        <v>117</v>
      </c>
      <c r="B118">
        <v>707</v>
      </c>
      <c r="C118" t="s">
        <v>1449</v>
      </c>
      <c r="D118" t="s">
        <v>1450</v>
      </c>
      <c r="E118">
        <v>298</v>
      </c>
      <c r="F118" s="1">
        <v>38595</v>
      </c>
    </row>
    <row r="119" spans="1:6" x14ac:dyDescent="0.25">
      <c r="A119">
        <v>118</v>
      </c>
      <c r="B119">
        <v>708</v>
      </c>
      <c r="C119" t="s">
        <v>1452</v>
      </c>
      <c r="D119" t="s">
        <v>1450</v>
      </c>
      <c r="E119">
        <v>298</v>
      </c>
      <c r="F119" s="1">
        <v>38595</v>
      </c>
    </row>
    <row r="120" spans="1:6" x14ac:dyDescent="0.25">
      <c r="A120">
        <v>119</v>
      </c>
      <c r="B120">
        <v>709</v>
      </c>
      <c r="C120" t="s">
        <v>1453</v>
      </c>
      <c r="D120" t="s">
        <v>1450</v>
      </c>
      <c r="E120">
        <v>298</v>
      </c>
      <c r="F120" s="1">
        <v>38595</v>
      </c>
    </row>
    <row r="121" spans="1:6" x14ac:dyDescent="0.25">
      <c r="A121">
        <v>120</v>
      </c>
      <c r="B121">
        <v>710</v>
      </c>
      <c r="C121" t="s">
        <v>1454</v>
      </c>
      <c r="D121" t="s">
        <v>1455</v>
      </c>
      <c r="E121" s="2">
        <v>6396.53</v>
      </c>
      <c r="F121" s="1">
        <v>38595</v>
      </c>
    </row>
    <row r="122" spans="1:6" x14ac:dyDescent="0.25">
      <c r="A122">
        <v>121</v>
      </c>
      <c r="B122">
        <v>711</v>
      </c>
      <c r="C122" t="s">
        <v>1457</v>
      </c>
      <c r="D122" t="s">
        <v>1458</v>
      </c>
      <c r="E122" s="2">
        <v>6995.45</v>
      </c>
      <c r="F122" s="1">
        <v>38595</v>
      </c>
    </row>
    <row r="123" spans="1:6" x14ac:dyDescent="0.25">
      <c r="A123">
        <v>122</v>
      </c>
      <c r="B123">
        <v>712</v>
      </c>
      <c r="C123" t="s">
        <v>1460</v>
      </c>
      <c r="D123" t="s">
        <v>1461</v>
      </c>
      <c r="E123" s="2">
        <v>2070</v>
      </c>
      <c r="F123" s="1">
        <v>38595</v>
      </c>
    </row>
    <row r="124" spans="1:6" x14ac:dyDescent="0.25">
      <c r="A124">
        <v>123</v>
      </c>
      <c r="B124">
        <v>713</v>
      </c>
      <c r="C124" t="s">
        <v>1463</v>
      </c>
      <c r="D124" t="s">
        <v>1461</v>
      </c>
      <c r="E124" s="2">
        <v>2070</v>
      </c>
      <c r="F124" s="1">
        <v>38595</v>
      </c>
    </row>
    <row r="125" spans="1:6" x14ac:dyDescent="0.25">
      <c r="A125">
        <v>124</v>
      </c>
      <c r="B125">
        <v>714</v>
      </c>
      <c r="C125" t="s">
        <v>1465</v>
      </c>
      <c r="D125" t="s">
        <v>1466</v>
      </c>
      <c r="E125" s="2">
        <v>2890</v>
      </c>
      <c r="F125" s="1">
        <v>38595</v>
      </c>
    </row>
    <row r="126" spans="1:6" x14ac:dyDescent="0.25">
      <c r="A126">
        <v>125</v>
      </c>
      <c r="B126">
        <v>715</v>
      </c>
      <c r="C126" t="s">
        <v>1468</v>
      </c>
      <c r="D126" t="s">
        <v>1466</v>
      </c>
      <c r="E126" s="2">
        <v>2890</v>
      </c>
      <c r="F126" s="1">
        <v>38595</v>
      </c>
    </row>
    <row r="127" spans="1:6" x14ac:dyDescent="0.25">
      <c r="A127">
        <v>126</v>
      </c>
      <c r="B127">
        <v>716</v>
      </c>
      <c r="C127" t="s">
        <v>1470</v>
      </c>
      <c r="D127" t="s">
        <v>1471</v>
      </c>
      <c r="E127" s="2">
        <v>4508</v>
      </c>
      <c r="F127" s="1">
        <v>38625</v>
      </c>
    </row>
    <row r="128" spans="1:6" x14ac:dyDescent="0.25">
      <c r="A128">
        <v>127</v>
      </c>
      <c r="B128">
        <v>717</v>
      </c>
      <c r="C128" t="s">
        <v>1472</v>
      </c>
      <c r="D128" t="s">
        <v>1473</v>
      </c>
      <c r="E128" s="2">
        <v>3852.5</v>
      </c>
      <c r="F128" s="1">
        <v>38625</v>
      </c>
    </row>
    <row r="129" spans="1:6" x14ac:dyDescent="0.25">
      <c r="A129">
        <v>128</v>
      </c>
      <c r="B129">
        <v>718</v>
      </c>
      <c r="C129" t="s">
        <v>1474</v>
      </c>
      <c r="D129" t="s">
        <v>1475</v>
      </c>
      <c r="E129" s="2">
        <v>2725.5</v>
      </c>
      <c r="F129" s="1">
        <v>38625</v>
      </c>
    </row>
    <row r="130" spans="1:6" x14ac:dyDescent="0.25">
      <c r="A130">
        <v>129</v>
      </c>
      <c r="B130">
        <v>719</v>
      </c>
      <c r="C130" t="s">
        <v>1476</v>
      </c>
      <c r="D130" t="s">
        <v>1477</v>
      </c>
      <c r="E130" s="2">
        <v>5060</v>
      </c>
      <c r="F130" s="1">
        <v>38656</v>
      </c>
    </row>
    <row r="131" spans="1:6" x14ac:dyDescent="0.25">
      <c r="A131">
        <v>130</v>
      </c>
      <c r="B131">
        <v>50</v>
      </c>
      <c r="C131" t="s">
        <v>244</v>
      </c>
      <c r="D131" t="s">
        <v>245</v>
      </c>
      <c r="E131" s="2">
        <v>2460</v>
      </c>
      <c r="F131" s="1">
        <v>38717</v>
      </c>
    </row>
    <row r="132" spans="1:6" x14ac:dyDescent="0.25">
      <c r="A132">
        <v>131</v>
      </c>
      <c r="B132">
        <v>51</v>
      </c>
      <c r="C132" t="s">
        <v>250</v>
      </c>
      <c r="D132" t="s">
        <v>251</v>
      </c>
      <c r="E132">
        <v>460</v>
      </c>
      <c r="F132" s="1">
        <v>38717</v>
      </c>
    </row>
    <row r="133" spans="1:6" x14ac:dyDescent="0.25">
      <c r="A133">
        <v>132</v>
      </c>
      <c r="B133">
        <v>52</v>
      </c>
      <c r="C133" t="s">
        <v>253</v>
      </c>
      <c r="D133" t="s">
        <v>254</v>
      </c>
      <c r="E133" s="2">
        <v>1405</v>
      </c>
      <c r="F133" s="1">
        <v>38717</v>
      </c>
    </row>
    <row r="134" spans="1:6" x14ac:dyDescent="0.25">
      <c r="A134">
        <v>133</v>
      </c>
      <c r="B134">
        <v>53</v>
      </c>
      <c r="C134" t="s">
        <v>256</v>
      </c>
      <c r="D134" t="s">
        <v>257</v>
      </c>
      <c r="E134" s="2">
        <v>1510</v>
      </c>
      <c r="F134" s="1">
        <v>38717</v>
      </c>
    </row>
    <row r="135" spans="1:6" x14ac:dyDescent="0.25">
      <c r="A135">
        <v>134</v>
      </c>
      <c r="B135">
        <v>54</v>
      </c>
      <c r="C135" t="s">
        <v>259</v>
      </c>
      <c r="D135" t="s">
        <v>260</v>
      </c>
      <c r="E135" s="2">
        <v>2150.5</v>
      </c>
      <c r="F135" s="1">
        <v>38717</v>
      </c>
    </row>
    <row r="136" spans="1:6" x14ac:dyDescent="0.25">
      <c r="A136">
        <v>135</v>
      </c>
      <c r="B136">
        <v>55</v>
      </c>
      <c r="C136" t="s">
        <v>263</v>
      </c>
      <c r="D136" t="s">
        <v>264</v>
      </c>
      <c r="E136" s="2">
        <v>7475</v>
      </c>
      <c r="F136" s="1">
        <v>38717</v>
      </c>
    </row>
    <row r="137" spans="1:6" x14ac:dyDescent="0.25">
      <c r="A137">
        <v>136</v>
      </c>
      <c r="B137">
        <v>56</v>
      </c>
      <c r="C137" t="s">
        <v>267</v>
      </c>
      <c r="D137" t="s">
        <v>245</v>
      </c>
      <c r="E137" s="2">
        <v>2460</v>
      </c>
      <c r="F137" s="1">
        <v>38717</v>
      </c>
    </row>
    <row r="138" spans="1:6" x14ac:dyDescent="0.25">
      <c r="A138">
        <v>137</v>
      </c>
      <c r="B138">
        <v>57</v>
      </c>
      <c r="C138" t="s">
        <v>269</v>
      </c>
      <c r="D138" t="s">
        <v>251</v>
      </c>
      <c r="E138">
        <v>460</v>
      </c>
      <c r="F138" s="1">
        <v>38717</v>
      </c>
    </row>
    <row r="139" spans="1:6" x14ac:dyDescent="0.25">
      <c r="A139">
        <v>138</v>
      </c>
      <c r="B139">
        <v>58</v>
      </c>
      <c r="C139" t="s">
        <v>271</v>
      </c>
      <c r="D139" t="s">
        <v>272</v>
      </c>
      <c r="E139" s="2">
        <v>2415</v>
      </c>
      <c r="F139" s="1">
        <v>38717</v>
      </c>
    </row>
    <row r="140" spans="1:6" x14ac:dyDescent="0.25">
      <c r="A140">
        <v>139</v>
      </c>
      <c r="B140">
        <v>59</v>
      </c>
      <c r="C140" t="s">
        <v>274</v>
      </c>
      <c r="D140" t="s">
        <v>275</v>
      </c>
      <c r="E140" s="2">
        <v>1840</v>
      </c>
      <c r="F140" s="1">
        <v>38717</v>
      </c>
    </row>
    <row r="141" spans="1:6" x14ac:dyDescent="0.25">
      <c r="A141">
        <v>140</v>
      </c>
      <c r="B141">
        <v>60</v>
      </c>
      <c r="C141" t="s">
        <v>278</v>
      </c>
      <c r="D141" t="s">
        <v>279</v>
      </c>
      <c r="E141" s="2">
        <v>2849.7</v>
      </c>
      <c r="F141" s="1">
        <v>38717</v>
      </c>
    </row>
    <row r="142" spans="1:6" x14ac:dyDescent="0.25">
      <c r="A142">
        <v>141</v>
      </c>
      <c r="B142">
        <v>61</v>
      </c>
      <c r="C142" t="s">
        <v>282</v>
      </c>
      <c r="D142" t="s">
        <v>245</v>
      </c>
      <c r="E142" s="2">
        <v>3090</v>
      </c>
      <c r="F142" s="1">
        <v>38717</v>
      </c>
    </row>
    <row r="143" spans="1:6" x14ac:dyDescent="0.25">
      <c r="A143">
        <v>142</v>
      </c>
      <c r="B143">
        <v>62</v>
      </c>
      <c r="C143" t="s">
        <v>284</v>
      </c>
      <c r="D143" t="s">
        <v>251</v>
      </c>
      <c r="E143">
        <v>460</v>
      </c>
      <c r="F143" s="1">
        <v>38717</v>
      </c>
    </row>
    <row r="144" spans="1:6" x14ac:dyDescent="0.25">
      <c r="A144">
        <v>143</v>
      </c>
      <c r="B144">
        <v>63</v>
      </c>
      <c r="C144" t="s">
        <v>286</v>
      </c>
      <c r="D144" t="s">
        <v>287</v>
      </c>
      <c r="E144" s="2">
        <v>1110</v>
      </c>
      <c r="F144" s="1">
        <v>38717</v>
      </c>
    </row>
    <row r="145" spans="1:6" x14ac:dyDescent="0.25">
      <c r="A145">
        <v>144</v>
      </c>
      <c r="B145">
        <v>64</v>
      </c>
      <c r="C145" t="s">
        <v>289</v>
      </c>
      <c r="D145" t="s">
        <v>290</v>
      </c>
      <c r="E145" s="2">
        <v>1800</v>
      </c>
      <c r="F145" s="1">
        <v>38717</v>
      </c>
    </row>
    <row r="146" spans="1:6" x14ac:dyDescent="0.25">
      <c r="A146">
        <v>145</v>
      </c>
      <c r="B146">
        <v>65</v>
      </c>
      <c r="C146" t="s">
        <v>292</v>
      </c>
      <c r="D146" t="s">
        <v>293</v>
      </c>
      <c r="E146">
        <v>560</v>
      </c>
      <c r="F146" s="1">
        <v>38717</v>
      </c>
    </row>
    <row r="147" spans="1:6" x14ac:dyDescent="0.25">
      <c r="A147">
        <v>146</v>
      </c>
      <c r="B147">
        <v>66</v>
      </c>
      <c r="C147" t="s">
        <v>295</v>
      </c>
      <c r="D147" t="s">
        <v>293</v>
      </c>
      <c r="E147">
        <v>560</v>
      </c>
      <c r="F147" s="1">
        <v>38717</v>
      </c>
    </row>
    <row r="148" spans="1:6" x14ac:dyDescent="0.25">
      <c r="A148">
        <v>147</v>
      </c>
      <c r="B148">
        <v>67</v>
      </c>
      <c r="C148" t="s">
        <v>297</v>
      </c>
      <c r="D148" t="s">
        <v>298</v>
      </c>
      <c r="E148">
        <v>171.35</v>
      </c>
      <c r="F148" s="1">
        <v>38717</v>
      </c>
    </row>
    <row r="149" spans="1:6" x14ac:dyDescent="0.25">
      <c r="A149">
        <v>148</v>
      </c>
      <c r="B149">
        <v>68</v>
      </c>
      <c r="C149" t="s">
        <v>300</v>
      </c>
      <c r="D149" t="s">
        <v>251</v>
      </c>
      <c r="E149">
        <v>460</v>
      </c>
      <c r="F149" s="1">
        <v>38717</v>
      </c>
    </row>
    <row r="150" spans="1:6" x14ac:dyDescent="0.25">
      <c r="A150">
        <v>149</v>
      </c>
      <c r="B150">
        <v>69</v>
      </c>
      <c r="C150" t="s">
        <v>302</v>
      </c>
      <c r="D150" t="s">
        <v>303</v>
      </c>
      <c r="E150" s="2">
        <v>1035</v>
      </c>
      <c r="F150" s="1">
        <v>38717</v>
      </c>
    </row>
    <row r="151" spans="1:6" x14ac:dyDescent="0.25">
      <c r="A151">
        <v>150</v>
      </c>
      <c r="B151">
        <v>70</v>
      </c>
      <c r="C151" t="s">
        <v>304</v>
      </c>
      <c r="D151" t="s">
        <v>305</v>
      </c>
      <c r="E151">
        <v>260</v>
      </c>
      <c r="F151" s="1">
        <v>38717</v>
      </c>
    </row>
    <row r="152" spans="1:6" x14ac:dyDescent="0.25">
      <c r="A152">
        <v>151</v>
      </c>
      <c r="B152">
        <v>71</v>
      </c>
      <c r="C152" t="s">
        <v>307</v>
      </c>
      <c r="D152" t="s">
        <v>308</v>
      </c>
      <c r="E152">
        <v>212.75</v>
      </c>
      <c r="F152" s="1">
        <v>38717</v>
      </c>
    </row>
    <row r="153" spans="1:6" x14ac:dyDescent="0.25">
      <c r="A153">
        <v>152</v>
      </c>
      <c r="B153">
        <v>72</v>
      </c>
      <c r="C153" t="s">
        <v>310</v>
      </c>
      <c r="D153" t="s">
        <v>311</v>
      </c>
      <c r="E153" s="2">
        <v>3250</v>
      </c>
      <c r="F153" s="1">
        <v>38717</v>
      </c>
    </row>
    <row r="154" spans="1:6" x14ac:dyDescent="0.25">
      <c r="A154">
        <v>153</v>
      </c>
      <c r="B154">
        <v>73</v>
      </c>
      <c r="C154" t="s">
        <v>313</v>
      </c>
      <c r="D154" t="s">
        <v>314</v>
      </c>
      <c r="E154" s="2">
        <v>1990</v>
      </c>
      <c r="F154" s="1">
        <v>38717</v>
      </c>
    </row>
    <row r="155" spans="1:6" x14ac:dyDescent="0.25">
      <c r="A155">
        <v>154</v>
      </c>
      <c r="B155">
        <v>74</v>
      </c>
      <c r="C155" t="s">
        <v>317</v>
      </c>
      <c r="D155" t="s">
        <v>318</v>
      </c>
      <c r="E155">
        <v>750</v>
      </c>
      <c r="F155" s="1">
        <v>38717</v>
      </c>
    </row>
    <row r="156" spans="1:6" x14ac:dyDescent="0.25">
      <c r="A156">
        <v>155</v>
      </c>
      <c r="B156">
        <v>75</v>
      </c>
      <c r="C156" t="s">
        <v>321</v>
      </c>
      <c r="D156" t="s">
        <v>322</v>
      </c>
      <c r="E156" s="2">
        <v>2900</v>
      </c>
      <c r="F156" s="1">
        <v>38717</v>
      </c>
    </row>
    <row r="157" spans="1:6" x14ac:dyDescent="0.25">
      <c r="A157">
        <v>156</v>
      </c>
      <c r="B157">
        <v>76</v>
      </c>
      <c r="C157" t="s">
        <v>324</v>
      </c>
      <c r="D157" t="s">
        <v>298</v>
      </c>
      <c r="E157">
        <v>171.35</v>
      </c>
      <c r="F157" s="1">
        <v>38717</v>
      </c>
    </row>
    <row r="158" spans="1:6" x14ac:dyDescent="0.25">
      <c r="A158">
        <v>157</v>
      </c>
      <c r="B158">
        <v>77</v>
      </c>
      <c r="C158" t="s">
        <v>325</v>
      </c>
      <c r="D158" t="s">
        <v>326</v>
      </c>
      <c r="E158">
        <v>939.5</v>
      </c>
      <c r="F158" s="1">
        <v>38717</v>
      </c>
    </row>
    <row r="159" spans="1:6" x14ac:dyDescent="0.25">
      <c r="A159">
        <v>158</v>
      </c>
      <c r="B159">
        <v>78</v>
      </c>
      <c r="C159" t="s">
        <v>328</v>
      </c>
      <c r="D159" t="s">
        <v>329</v>
      </c>
      <c r="E159" s="2">
        <v>3000</v>
      </c>
      <c r="F159" s="1">
        <v>38717</v>
      </c>
    </row>
    <row r="160" spans="1:6" x14ac:dyDescent="0.25">
      <c r="A160">
        <v>159</v>
      </c>
      <c r="B160">
        <v>79</v>
      </c>
      <c r="C160" t="s">
        <v>331</v>
      </c>
      <c r="D160" t="s">
        <v>332</v>
      </c>
      <c r="E160" s="2">
        <v>5800</v>
      </c>
      <c r="F160" s="1">
        <v>38717</v>
      </c>
    </row>
    <row r="161" spans="1:6" x14ac:dyDescent="0.25">
      <c r="A161">
        <v>160</v>
      </c>
      <c r="B161">
        <v>80</v>
      </c>
      <c r="C161" t="s">
        <v>335</v>
      </c>
      <c r="D161" t="s">
        <v>303</v>
      </c>
      <c r="E161" s="2">
        <v>1035</v>
      </c>
      <c r="F161" s="1">
        <v>38717</v>
      </c>
    </row>
    <row r="162" spans="1:6" x14ac:dyDescent="0.25">
      <c r="A162">
        <v>161</v>
      </c>
      <c r="B162">
        <v>81</v>
      </c>
      <c r="C162" t="s">
        <v>337</v>
      </c>
      <c r="D162" t="s">
        <v>305</v>
      </c>
      <c r="E162">
        <v>260</v>
      </c>
      <c r="F162" s="1">
        <v>38717</v>
      </c>
    </row>
    <row r="163" spans="1:6" x14ac:dyDescent="0.25">
      <c r="A163">
        <v>162</v>
      </c>
      <c r="B163">
        <v>82</v>
      </c>
      <c r="C163" t="s">
        <v>338</v>
      </c>
      <c r="D163" t="s">
        <v>339</v>
      </c>
      <c r="E163" s="2">
        <v>1100</v>
      </c>
      <c r="F163" s="1">
        <v>38717</v>
      </c>
    </row>
    <row r="164" spans="1:6" x14ac:dyDescent="0.25">
      <c r="A164">
        <v>163</v>
      </c>
      <c r="B164">
        <v>83</v>
      </c>
      <c r="C164" t="s">
        <v>341</v>
      </c>
      <c r="D164" t="s">
        <v>298</v>
      </c>
      <c r="E164">
        <v>171.35</v>
      </c>
      <c r="F164" s="1">
        <v>38717</v>
      </c>
    </row>
    <row r="165" spans="1:6" x14ac:dyDescent="0.25">
      <c r="A165">
        <v>164</v>
      </c>
      <c r="B165">
        <v>84</v>
      </c>
      <c r="C165" t="s">
        <v>343</v>
      </c>
      <c r="D165" t="s">
        <v>287</v>
      </c>
      <c r="E165" s="2">
        <v>1110</v>
      </c>
      <c r="F165" s="1">
        <v>38717</v>
      </c>
    </row>
    <row r="166" spans="1:6" x14ac:dyDescent="0.25">
      <c r="A166">
        <v>165</v>
      </c>
      <c r="B166">
        <v>85</v>
      </c>
      <c r="C166" t="s">
        <v>345</v>
      </c>
      <c r="D166" t="s">
        <v>303</v>
      </c>
      <c r="E166" s="2">
        <v>1035</v>
      </c>
      <c r="F166" s="1">
        <v>38717</v>
      </c>
    </row>
    <row r="167" spans="1:6" x14ac:dyDescent="0.25">
      <c r="A167">
        <v>166</v>
      </c>
      <c r="B167">
        <v>86</v>
      </c>
      <c r="C167" t="s">
        <v>347</v>
      </c>
      <c r="D167" t="s">
        <v>305</v>
      </c>
      <c r="E167">
        <v>260</v>
      </c>
      <c r="F167" s="1">
        <v>38717</v>
      </c>
    </row>
    <row r="168" spans="1:6" x14ac:dyDescent="0.25">
      <c r="A168">
        <v>167</v>
      </c>
      <c r="B168">
        <v>87</v>
      </c>
      <c r="C168" t="s">
        <v>348</v>
      </c>
      <c r="D168" t="s">
        <v>308</v>
      </c>
      <c r="E168">
        <v>212.75</v>
      </c>
      <c r="F168" s="1">
        <v>38717</v>
      </c>
    </row>
    <row r="169" spans="1:6" x14ac:dyDescent="0.25">
      <c r="A169">
        <v>168</v>
      </c>
      <c r="B169">
        <v>88</v>
      </c>
      <c r="C169" t="s">
        <v>350</v>
      </c>
      <c r="D169" t="s">
        <v>305</v>
      </c>
      <c r="E169">
        <v>260</v>
      </c>
      <c r="F169" s="1">
        <v>38717</v>
      </c>
    </row>
    <row r="170" spans="1:6" x14ac:dyDescent="0.25">
      <c r="A170">
        <v>169</v>
      </c>
      <c r="B170">
        <v>89</v>
      </c>
      <c r="C170" t="s">
        <v>351</v>
      </c>
      <c r="D170" t="s">
        <v>303</v>
      </c>
      <c r="E170" s="2">
        <v>1035</v>
      </c>
      <c r="F170" s="1">
        <v>38717</v>
      </c>
    </row>
    <row r="171" spans="1:6" x14ac:dyDescent="0.25">
      <c r="A171">
        <v>170</v>
      </c>
      <c r="B171">
        <v>90</v>
      </c>
      <c r="C171" t="s">
        <v>353</v>
      </c>
      <c r="D171" t="s">
        <v>303</v>
      </c>
      <c r="E171" s="2">
        <v>1035</v>
      </c>
      <c r="F171" s="1">
        <v>38717</v>
      </c>
    </row>
    <row r="172" spans="1:6" x14ac:dyDescent="0.25">
      <c r="A172">
        <v>171</v>
      </c>
      <c r="B172">
        <v>91</v>
      </c>
      <c r="C172" t="s">
        <v>355</v>
      </c>
      <c r="D172" t="s">
        <v>308</v>
      </c>
      <c r="E172">
        <v>212.75</v>
      </c>
      <c r="F172" s="1">
        <v>38717</v>
      </c>
    </row>
    <row r="173" spans="1:6" x14ac:dyDescent="0.25">
      <c r="A173">
        <v>172</v>
      </c>
      <c r="B173">
        <v>92</v>
      </c>
      <c r="C173" t="s">
        <v>356</v>
      </c>
      <c r="D173" t="s">
        <v>305</v>
      </c>
      <c r="E173">
        <v>260</v>
      </c>
      <c r="F173" s="1">
        <v>38717</v>
      </c>
    </row>
    <row r="174" spans="1:6" x14ac:dyDescent="0.25">
      <c r="A174">
        <v>173</v>
      </c>
      <c r="B174">
        <v>93</v>
      </c>
      <c r="C174" t="s">
        <v>357</v>
      </c>
      <c r="D174" t="s">
        <v>358</v>
      </c>
      <c r="E174" s="2">
        <v>34025</v>
      </c>
      <c r="F174" s="1">
        <v>38717</v>
      </c>
    </row>
    <row r="175" spans="1:6" x14ac:dyDescent="0.25">
      <c r="A175">
        <v>174</v>
      </c>
      <c r="B175">
        <v>94</v>
      </c>
      <c r="C175" t="s">
        <v>360</v>
      </c>
      <c r="D175" t="s">
        <v>305</v>
      </c>
      <c r="E175">
        <v>260</v>
      </c>
      <c r="F175" s="1">
        <v>38717</v>
      </c>
    </row>
    <row r="176" spans="1:6" x14ac:dyDescent="0.25">
      <c r="A176">
        <v>175</v>
      </c>
      <c r="B176">
        <v>95</v>
      </c>
      <c r="C176" t="s">
        <v>362</v>
      </c>
      <c r="D176" t="s">
        <v>298</v>
      </c>
      <c r="E176">
        <v>171.35</v>
      </c>
      <c r="F176" s="1">
        <v>38717</v>
      </c>
    </row>
    <row r="177" spans="1:6" x14ac:dyDescent="0.25">
      <c r="A177">
        <v>176</v>
      </c>
      <c r="B177">
        <v>96</v>
      </c>
      <c r="C177" t="s">
        <v>363</v>
      </c>
      <c r="D177" t="s">
        <v>303</v>
      </c>
      <c r="E177" s="2">
        <v>1035</v>
      </c>
      <c r="F177" s="1">
        <v>38717</v>
      </c>
    </row>
    <row r="178" spans="1:6" x14ac:dyDescent="0.25">
      <c r="A178">
        <v>177</v>
      </c>
      <c r="B178">
        <v>97</v>
      </c>
      <c r="C178" t="s">
        <v>365</v>
      </c>
      <c r="D178" t="s">
        <v>366</v>
      </c>
      <c r="E178" s="2">
        <v>10000</v>
      </c>
      <c r="F178" s="1">
        <v>38717</v>
      </c>
    </row>
    <row r="179" spans="1:6" x14ac:dyDescent="0.25">
      <c r="A179">
        <v>178</v>
      </c>
      <c r="B179">
        <v>98</v>
      </c>
      <c r="C179" t="s">
        <v>368</v>
      </c>
      <c r="D179" t="s">
        <v>303</v>
      </c>
      <c r="E179" s="2">
        <v>1035</v>
      </c>
      <c r="F179" s="1">
        <v>38717</v>
      </c>
    </row>
    <row r="180" spans="1:6" x14ac:dyDescent="0.25">
      <c r="A180">
        <v>179</v>
      </c>
      <c r="B180">
        <v>99</v>
      </c>
      <c r="C180" t="s">
        <v>370</v>
      </c>
      <c r="D180" t="s">
        <v>305</v>
      </c>
      <c r="E180">
        <v>260</v>
      </c>
      <c r="F180" s="1">
        <v>38717</v>
      </c>
    </row>
    <row r="181" spans="1:6" x14ac:dyDescent="0.25">
      <c r="A181">
        <v>180</v>
      </c>
      <c r="B181">
        <v>100</v>
      </c>
      <c r="C181" t="s">
        <v>371</v>
      </c>
      <c r="D181" t="s">
        <v>308</v>
      </c>
      <c r="E181">
        <v>212.75</v>
      </c>
      <c r="F181" s="1">
        <v>38717</v>
      </c>
    </row>
    <row r="182" spans="1:6" x14ac:dyDescent="0.25">
      <c r="A182">
        <v>181</v>
      </c>
      <c r="B182">
        <v>101</v>
      </c>
      <c r="C182" t="s">
        <v>373</v>
      </c>
      <c r="D182" t="s">
        <v>374</v>
      </c>
      <c r="E182">
        <v>910.8</v>
      </c>
      <c r="F182" s="1">
        <v>38717</v>
      </c>
    </row>
    <row r="183" spans="1:6" x14ac:dyDescent="0.25">
      <c r="A183">
        <v>182</v>
      </c>
      <c r="B183">
        <v>102</v>
      </c>
      <c r="C183" t="s">
        <v>377</v>
      </c>
      <c r="D183" t="s">
        <v>378</v>
      </c>
      <c r="E183">
        <v>920</v>
      </c>
      <c r="F183" s="1">
        <v>38717</v>
      </c>
    </row>
    <row r="184" spans="1:6" x14ac:dyDescent="0.25">
      <c r="A184">
        <v>183</v>
      </c>
      <c r="B184">
        <v>103</v>
      </c>
      <c r="C184" t="s">
        <v>380</v>
      </c>
      <c r="D184" t="s">
        <v>251</v>
      </c>
      <c r="E184">
        <v>460</v>
      </c>
      <c r="F184" s="1">
        <v>38717</v>
      </c>
    </row>
    <row r="185" spans="1:6" x14ac:dyDescent="0.25">
      <c r="A185">
        <v>184</v>
      </c>
      <c r="B185">
        <v>104</v>
      </c>
      <c r="C185" t="s">
        <v>382</v>
      </c>
      <c r="D185" t="s">
        <v>383</v>
      </c>
      <c r="E185" s="2">
        <v>2070</v>
      </c>
      <c r="F185" s="1">
        <v>38717</v>
      </c>
    </row>
    <row r="186" spans="1:6" x14ac:dyDescent="0.25">
      <c r="A186">
        <v>185</v>
      </c>
      <c r="B186">
        <v>105</v>
      </c>
      <c r="C186" t="s">
        <v>385</v>
      </c>
      <c r="D186" t="s">
        <v>298</v>
      </c>
      <c r="E186">
        <v>171.35</v>
      </c>
      <c r="F186" s="1">
        <v>38717</v>
      </c>
    </row>
    <row r="187" spans="1:6" x14ac:dyDescent="0.25">
      <c r="A187">
        <v>186</v>
      </c>
      <c r="B187">
        <v>106</v>
      </c>
      <c r="C187" t="s">
        <v>387</v>
      </c>
      <c r="D187" t="s">
        <v>303</v>
      </c>
      <c r="E187" s="2">
        <v>1035</v>
      </c>
      <c r="F187" s="1">
        <v>38717</v>
      </c>
    </row>
    <row r="188" spans="1:6" x14ac:dyDescent="0.25">
      <c r="A188">
        <v>187</v>
      </c>
      <c r="B188">
        <v>107</v>
      </c>
      <c r="C188" t="s">
        <v>389</v>
      </c>
      <c r="D188" t="s">
        <v>305</v>
      </c>
      <c r="E188">
        <v>260</v>
      </c>
      <c r="F188" s="1">
        <v>38717</v>
      </c>
    </row>
    <row r="189" spans="1:6" x14ac:dyDescent="0.25">
      <c r="A189">
        <v>188</v>
      </c>
      <c r="B189">
        <v>108</v>
      </c>
      <c r="C189" t="s">
        <v>390</v>
      </c>
      <c r="D189" t="s">
        <v>308</v>
      </c>
      <c r="E189">
        <v>212.75</v>
      </c>
      <c r="F189" s="1">
        <v>38717</v>
      </c>
    </row>
    <row r="190" spans="1:6" x14ac:dyDescent="0.25">
      <c r="A190">
        <v>189</v>
      </c>
      <c r="B190">
        <v>109</v>
      </c>
      <c r="C190" t="s">
        <v>392</v>
      </c>
      <c r="D190" t="s">
        <v>305</v>
      </c>
      <c r="E190">
        <v>260</v>
      </c>
      <c r="F190" s="1">
        <v>38717</v>
      </c>
    </row>
    <row r="191" spans="1:6" x14ac:dyDescent="0.25">
      <c r="A191">
        <v>190</v>
      </c>
      <c r="B191">
        <v>110</v>
      </c>
      <c r="C191" t="s">
        <v>393</v>
      </c>
      <c r="D191" t="s">
        <v>303</v>
      </c>
      <c r="E191" s="2">
        <v>1035</v>
      </c>
      <c r="F191" s="1">
        <v>38717</v>
      </c>
    </row>
    <row r="192" spans="1:6" x14ac:dyDescent="0.25">
      <c r="A192">
        <v>191</v>
      </c>
      <c r="B192">
        <v>111</v>
      </c>
      <c r="C192" t="s">
        <v>395</v>
      </c>
      <c r="D192" t="s">
        <v>303</v>
      </c>
      <c r="E192" s="2">
        <v>1035</v>
      </c>
      <c r="F192" s="1">
        <v>38717</v>
      </c>
    </row>
    <row r="193" spans="1:6" x14ac:dyDescent="0.25">
      <c r="A193">
        <v>192</v>
      </c>
      <c r="B193">
        <v>112</v>
      </c>
      <c r="C193" t="s">
        <v>397</v>
      </c>
      <c r="D193" t="s">
        <v>305</v>
      </c>
      <c r="E193">
        <v>260</v>
      </c>
      <c r="F193" s="1">
        <v>38717</v>
      </c>
    </row>
    <row r="194" spans="1:6" x14ac:dyDescent="0.25">
      <c r="A194">
        <v>193</v>
      </c>
      <c r="B194">
        <v>113</v>
      </c>
      <c r="C194" t="s">
        <v>399</v>
      </c>
      <c r="D194" t="s">
        <v>400</v>
      </c>
      <c r="E194" s="2">
        <v>8827.23</v>
      </c>
      <c r="F194" s="1">
        <v>38717</v>
      </c>
    </row>
    <row r="195" spans="1:6" x14ac:dyDescent="0.25">
      <c r="A195">
        <v>194</v>
      </c>
      <c r="B195">
        <v>114</v>
      </c>
      <c r="C195" t="s">
        <v>402</v>
      </c>
      <c r="D195" t="s">
        <v>308</v>
      </c>
      <c r="E195">
        <v>212.75</v>
      </c>
      <c r="F195" s="1">
        <v>38717</v>
      </c>
    </row>
    <row r="196" spans="1:6" x14ac:dyDescent="0.25">
      <c r="A196">
        <v>195</v>
      </c>
      <c r="B196">
        <v>115</v>
      </c>
      <c r="C196" t="s">
        <v>404</v>
      </c>
      <c r="D196" t="s">
        <v>251</v>
      </c>
      <c r="E196">
        <v>460</v>
      </c>
      <c r="F196" s="1">
        <v>38717</v>
      </c>
    </row>
    <row r="197" spans="1:6" x14ac:dyDescent="0.25">
      <c r="A197">
        <v>196</v>
      </c>
      <c r="B197">
        <v>116</v>
      </c>
      <c r="C197" t="s">
        <v>406</v>
      </c>
      <c r="D197" t="s">
        <v>303</v>
      </c>
      <c r="E197" s="2">
        <v>1035</v>
      </c>
      <c r="F197" s="1">
        <v>38717</v>
      </c>
    </row>
    <row r="198" spans="1:6" x14ac:dyDescent="0.25">
      <c r="A198">
        <v>197</v>
      </c>
      <c r="B198">
        <v>117</v>
      </c>
      <c r="C198" t="s">
        <v>408</v>
      </c>
      <c r="D198" t="s">
        <v>305</v>
      </c>
      <c r="E198">
        <v>260</v>
      </c>
      <c r="F198" s="1">
        <v>38717</v>
      </c>
    </row>
    <row r="199" spans="1:6" x14ac:dyDescent="0.25">
      <c r="A199">
        <v>198</v>
      </c>
      <c r="B199">
        <v>118</v>
      </c>
      <c r="C199" t="s">
        <v>409</v>
      </c>
      <c r="D199" t="s">
        <v>410</v>
      </c>
      <c r="E199" s="2">
        <v>1039.73</v>
      </c>
      <c r="F199" s="1">
        <v>38717</v>
      </c>
    </row>
    <row r="200" spans="1:6" x14ac:dyDescent="0.25">
      <c r="A200">
        <v>199</v>
      </c>
      <c r="B200">
        <v>119</v>
      </c>
      <c r="C200" t="s">
        <v>412</v>
      </c>
      <c r="D200" t="s">
        <v>410</v>
      </c>
      <c r="E200" s="2">
        <v>1039.73</v>
      </c>
      <c r="F200" s="1">
        <v>38717</v>
      </c>
    </row>
    <row r="201" spans="1:6" x14ac:dyDescent="0.25">
      <c r="A201">
        <v>200</v>
      </c>
      <c r="B201">
        <v>120</v>
      </c>
      <c r="C201" t="s">
        <v>414</v>
      </c>
      <c r="D201" t="s">
        <v>410</v>
      </c>
      <c r="E201" s="2">
        <v>1039.73</v>
      </c>
      <c r="F201" s="1">
        <v>38717</v>
      </c>
    </row>
    <row r="202" spans="1:6" x14ac:dyDescent="0.25">
      <c r="A202">
        <v>201</v>
      </c>
      <c r="B202">
        <v>121</v>
      </c>
      <c r="C202" t="s">
        <v>416</v>
      </c>
      <c r="D202" t="s">
        <v>417</v>
      </c>
      <c r="E202" s="2">
        <v>1890.64</v>
      </c>
      <c r="F202" s="1">
        <v>38717</v>
      </c>
    </row>
    <row r="203" spans="1:6" x14ac:dyDescent="0.25">
      <c r="A203">
        <v>202</v>
      </c>
      <c r="B203">
        <v>122</v>
      </c>
      <c r="C203" t="s">
        <v>419</v>
      </c>
      <c r="D203" t="s">
        <v>420</v>
      </c>
      <c r="E203">
        <v>299</v>
      </c>
      <c r="F203" s="1">
        <v>38717</v>
      </c>
    </row>
    <row r="204" spans="1:6" x14ac:dyDescent="0.25">
      <c r="A204">
        <v>203</v>
      </c>
      <c r="B204">
        <v>284</v>
      </c>
      <c r="C204" t="s">
        <v>4199</v>
      </c>
      <c r="D204" t="s">
        <v>4200</v>
      </c>
      <c r="E204" s="2">
        <v>11171.9</v>
      </c>
      <c r="F204" s="1">
        <v>38717</v>
      </c>
    </row>
    <row r="205" spans="1:6" x14ac:dyDescent="0.25">
      <c r="A205">
        <v>204</v>
      </c>
      <c r="B205">
        <v>285</v>
      </c>
      <c r="C205" t="s">
        <v>4201</v>
      </c>
      <c r="D205" t="s">
        <v>4202</v>
      </c>
      <c r="E205" s="2">
        <v>1765.25</v>
      </c>
      <c r="F205" s="1">
        <v>38717</v>
      </c>
    </row>
    <row r="206" spans="1:6" x14ac:dyDescent="0.25">
      <c r="A206">
        <v>205</v>
      </c>
      <c r="B206">
        <v>286</v>
      </c>
      <c r="C206" t="s">
        <v>4203</v>
      </c>
      <c r="D206" t="s">
        <v>4204</v>
      </c>
      <c r="E206">
        <v>412.85</v>
      </c>
      <c r="F206" s="1">
        <v>38717</v>
      </c>
    </row>
    <row r="207" spans="1:6" x14ac:dyDescent="0.25">
      <c r="A207">
        <v>206</v>
      </c>
      <c r="B207">
        <v>287</v>
      </c>
      <c r="C207" t="s">
        <v>4205</v>
      </c>
      <c r="D207" t="s">
        <v>4206</v>
      </c>
      <c r="E207" s="2">
        <v>7947.65</v>
      </c>
      <c r="F207" s="1">
        <v>38717</v>
      </c>
    </row>
    <row r="208" spans="1:6" x14ac:dyDescent="0.25">
      <c r="A208">
        <v>207</v>
      </c>
      <c r="B208">
        <v>288</v>
      </c>
      <c r="C208" t="s">
        <v>4207</v>
      </c>
      <c r="D208" t="s">
        <v>4200</v>
      </c>
      <c r="E208" s="2">
        <v>11171.9</v>
      </c>
      <c r="F208" s="1">
        <v>38717</v>
      </c>
    </row>
    <row r="209" spans="1:6" x14ac:dyDescent="0.25">
      <c r="A209">
        <v>208</v>
      </c>
      <c r="B209">
        <v>289</v>
      </c>
      <c r="C209" t="s">
        <v>4208</v>
      </c>
      <c r="D209" t="s">
        <v>4202</v>
      </c>
      <c r="E209" s="2">
        <v>1765.25</v>
      </c>
      <c r="F209" s="1">
        <v>38717</v>
      </c>
    </row>
    <row r="210" spans="1:6" x14ac:dyDescent="0.25">
      <c r="A210">
        <v>209</v>
      </c>
      <c r="B210">
        <v>290</v>
      </c>
      <c r="C210" t="s">
        <v>4209</v>
      </c>
      <c r="D210" t="s">
        <v>4210</v>
      </c>
      <c r="E210">
        <v>412.85</v>
      </c>
      <c r="F210" s="1">
        <v>38717</v>
      </c>
    </row>
    <row r="211" spans="1:6" x14ac:dyDescent="0.25">
      <c r="A211">
        <v>210</v>
      </c>
      <c r="B211">
        <v>291</v>
      </c>
      <c r="C211" t="s">
        <v>4211</v>
      </c>
      <c r="D211" t="s">
        <v>4206</v>
      </c>
      <c r="E211" s="2">
        <v>7947.65</v>
      </c>
      <c r="F211" s="1">
        <v>38717</v>
      </c>
    </row>
    <row r="212" spans="1:6" x14ac:dyDescent="0.25">
      <c r="A212">
        <v>211</v>
      </c>
      <c r="B212">
        <v>292</v>
      </c>
      <c r="C212" t="s">
        <v>4212</v>
      </c>
      <c r="D212" t="s">
        <v>4213</v>
      </c>
      <c r="E212" s="2">
        <v>3407.45</v>
      </c>
      <c r="F212" s="1">
        <v>38717</v>
      </c>
    </row>
    <row r="213" spans="1:6" x14ac:dyDescent="0.25">
      <c r="A213">
        <v>212</v>
      </c>
      <c r="B213">
        <v>293</v>
      </c>
      <c r="C213" t="s">
        <v>4214</v>
      </c>
      <c r="D213" t="s">
        <v>4215</v>
      </c>
      <c r="E213" s="2">
        <v>26842.15</v>
      </c>
      <c r="F213" s="1">
        <v>38717</v>
      </c>
    </row>
    <row r="214" spans="1:6" x14ac:dyDescent="0.25">
      <c r="A214">
        <v>213</v>
      </c>
      <c r="B214">
        <v>294</v>
      </c>
      <c r="C214" t="s">
        <v>4216</v>
      </c>
      <c r="D214" t="s">
        <v>4217</v>
      </c>
      <c r="E214" s="2">
        <v>2097.02</v>
      </c>
      <c r="F214" s="1">
        <v>38717</v>
      </c>
    </row>
    <row r="215" spans="1:6" x14ac:dyDescent="0.25">
      <c r="A215">
        <v>214</v>
      </c>
      <c r="B215">
        <v>295</v>
      </c>
      <c r="C215" t="s">
        <v>4218</v>
      </c>
      <c r="D215" t="s">
        <v>4219</v>
      </c>
      <c r="E215" s="2">
        <v>9646.2000000000007</v>
      </c>
      <c r="F215" s="1">
        <v>38717</v>
      </c>
    </row>
    <row r="216" spans="1:6" x14ac:dyDescent="0.25">
      <c r="A216">
        <v>215</v>
      </c>
      <c r="B216">
        <v>296</v>
      </c>
      <c r="C216" t="s">
        <v>661</v>
      </c>
      <c r="D216" t="s">
        <v>662</v>
      </c>
      <c r="E216">
        <v>828</v>
      </c>
      <c r="F216" s="1">
        <v>38717</v>
      </c>
    </row>
    <row r="217" spans="1:6" x14ac:dyDescent="0.25">
      <c r="A217">
        <v>216</v>
      </c>
      <c r="B217">
        <v>297</v>
      </c>
      <c r="C217" t="s">
        <v>664</v>
      </c>
      <c r="D217" t="s">
        <v>665</v>
      </c>
      <c r="E217" s="2">
        <v>18819.75</v>
      </c>
      <c r="F217" s="1">
        <v>38717</v>
      </c>
    </row>
    <row r="218" spans="1:6" x14ac:dyDescent="0.25">
      <c r="A218">
        <v>217</v>
      </c>
      <c r="B218">
        <v>298</v>
      </c>
      <c r="C218" t="s">
        <v>668</v>
      </c>
      <c r="D218" t="s">
        <v>669</v>
      </c>
      <c r="E218" s="2">
        <v>5241</v>
      </c>
      <c r="F218" s="1">
        <v>38717</v>
      </c>
    </row>
    <row r="219" spans="1:6" x14ac:dyDescent="0.25">
      <c r="A219">
        <v>218</v>
      </c>
      <c r="B219">
        <v>299</v>
      </c>
      <c r="C219" t="s">
        <v>672</v>
      </c>
      <c r="D219" t="s">
        <v>673</v>
      </c>
      <c r="E219">
        <v>44.99</v>
      </c>
      <c r="F219" s="1">
        <v>38717</v>
      </c>
    </row>
    <row r="220" spans="1:6" x14ac:dyDescent="0.25">
      <c r="A220">
        <v>219</v>
      </c>
      <c r="B220">
        <v>300</v>
      </c>
      <c r="C220" t="s">
        <v>675</v>
      </c>
      <c r="D220" t="s">
        <v>676</v>
      </c>
      <c r="E220" s="2">
        <v>20778.2</v>
      </c>
      <c r="F220" s="1">
        <v>38717</v>
      </c>
    </row>
    <row r="221" spans="1:6" x14ac:dyDescent="0.25">
      <c r="A221">
        <v>220</v>
      </c>
      <c r="B221">
        <v>301</v>
      </c>
      <c r="C221" t="s">
        <v>677</v>
      </c>
      <c r="D221" t="s">
        <v>665</v>
      </c>
      <c r="E221" s="2">
        <v>18819.75</v>
      </c>
      <c r="F221" s="1">
        <v>38717</v>
      </c>
    </row>
    <row r="222" spans="1:6" x14ac:dyDescent="0.25">
      <c r="A222">
        <v>221</v>
      </c>
      <c r="B222">
        <v>302</v>
      </c>
      <c r="C222" t="s">
        <v>679</v>
      </c>
      <c r="D222" t="s">
        <v>665</v>
      </c>
      <c r="E222" s="2">
        <v>18819.75</v>
      </c>
      <c r="F222" s="1">
        <v>38717</v>
      </c>
    </row>
    <row r="223" spans="1:6" x14ac:dyDescent="0.25">
      <c r="A223">
        <v>222</v>
      </c>
      <c r="B223">
        <v>303</v>
      </c>
      <c r="C223" t="s">
        <v>680</v>
      </c>
      <c r="D223" t="s">
        <v>669</v>
      </c>
      <c r="E223" s="2">
        <v>5241.01</v>
      </c>
      <c r="F223" s="1">
        <v>38717</v>
      </c>
    </row>
    <row r="224" spans="1:6" x14ac:dyDescent="0.25">
      <c r="A224">
        <v>223</v>
      </c>
      <c r="B224">
        <v>304</v>
      </c>
      <c r="C224" t="s">
        <v>682</v>
      </c>
      <c r="D224" t="s">
        <v>665</v>
      </c>
      <c r="E224" s="2">
        <v>18819.75</v>
      </c>
      <c r="F224" s="1">
        <v>38717</v>
      </c>
    </row>
    <row r="225" spans="1:6" x14ac:dyDescent="0.25">
      <c r="A225">
        <v>224</v>
      </c>
      <c r="B225">
        <v>305</v>
      </c>
      <c r="C225" t="s">
        <v>684</v>
      </c>
      <c r="D225" t="s">
        <v>685</v>
      </c>
      <c r="E225" s="2">
        <v>1620</v>
      </c>
      <c r="F225" s="1">
        <v>38717</v>
      </c>
    </row>
    <row r="226" spans="1:6" x14ac:dyDescent="0.25">
      <c r="A226">
        <v>225</v>
      </c>
      <c r="B226">
        <v>306</v>
      </c>
      <c r="C226" t="s">
        <v>687</v>
      </c>
      <c r="D226" t="s">
        <v>665</v>
      </c>
      <c r="E226" s="2">
        <v>18819.75</v>
      </c>
      <c r="F226" s="1">
        <v>38717</v>
      </c>
    </row>
    <row r="227" spans="1:6" x14ac:dyDescent="0.25">
      <c r="A227">
        <v>226</v>
      </c>
      <c r="B227">
        <v>307</v>
      </c>
      <c r="C227" t="s">
        <v>689</v>
      </c>
      <c r="D227" t="s">
        <v>665</v>
      </c>
      <c r="E227" s="2">
        <v>18819.75</v>
      </c>
      <c r="F227" s="1">
        <v>38717</v>
      </c>
    </row>
    <row r="228" spans="1:6" x14ac:dyDescent="0.25">
      <c r="A228">
        <v>227</v>
      </c>
      <c r="B228">
        <v>308</v>
      </c>
      <c r="C228" t="s">
        <v>691</v>
      </c>
      <c r="D228" t="s">
        <v>692</v>
      </c>
      <c r="E228" s="2">
        <v>12450</v>
      </c>
      <c r="F228" s="1">
        <v>38717</v>
      </c>
    </row>
    <row r="229" spans="1:6" x14ac:dyDescent="0.25">
      <c r="A229">
        <v>228</v>
      </c>
      <c r="B229">
        <v>309</v>
      </c>
      <c r="C229" t="s">
        <v>694</v>
      </c>
      <c r="D229" t="s">
        <v>695</v>
      </c>
      <c r="E229">
        <v>765</v>
      </c>
      <c r="F229" s="1">
        <v>38717</v>
      </c>
    </row>
    <row r="230" spans="1:6" x14ac:dyDescent="0.25">
      <c r="A230">
        <v>229</v>
      </c>
      <c r="B230">
        <v>310</v>
      </c>
      <c r="C230" t="s">
        <v>697</v>
      </c>
      <c r="D230" t="s">
        <v>698</v>
      </c>
      <c r="E230" s="2">
        <v>4570</v>
      </c>
      <c r="F230" s="1">
        <v>38717</v>
      </c>
    </row>
    <row r="231" spans="1:6" x14ac:dyDescent="0.25">
      <c r="A231">
        <v>230</v>
      </c>
      <c r="B231">
        <v>311</v>
      </c>
      <c r="C231" t="s">
        <v>700</v>
      </c>
      <c r="D231" t="s">
        <v>701</v>
      </c>
      <c r="E231" s="2">
        <v>6320</v>
      </c>
      <c r="F231" s="1">
        <v>38717</v>
      </c>
    </row>
    <row r="232" spans="1:6" x14ac:dyDescent="0.25">
      <c r="A232">
        <v>231</v>
      </c>
      <c r="B232">
        <v>312</v>
      </c>
      <c r="C232" t="s">
        <v>703</v>
      </c>
      <c r="D232" t="s">
        <v>704</v>
      </c>
      <c r="E232" s="2">
        <v>1127</v>
      </c>
      <c r="F232" s="1">
        <v>38717</v>
      </c>
    </row>
    <row r="233" spans="1:6" x14ac:dyDescent="0.25">
      <c r="A233">
        <v>232</v>
      </c>
      <c r="B233">
        <v>313</v>
      </c>
      <c r="C233" t="s">
        <v>706</v>
      </c>
      <c r="D233" t="s">
        <v>707</v>
      </c>
      <c r="E233" s="2">
        <v>1850</v>
      </c>
      <c r="F233" s="1">
        <v>38717</v>
      </c>
    </row>
    <row r="234" spans="1:6" x14ac:dyDescent="0.25">
      <c r="A234">
        <v>233</v>
      </c>
      <c r="B234">
        <v>314</v>
      </c>
      <c r="C234" t="s">
        <v>708</v>
      </c>
      <c r="D234" t="s">
        <v>709</v>
      </c>
      <c r="E234" s="2">
        <v>23100</v>
      </c>
      <c r="F234" s="1">
        <v>38717</v>
      </c>
    </row>
    <row r="235" spans="1:6" x14ac:dyDescent="0.25">
      <c r="A235">
        <v>234</v>
      </c>
      <c r="B235">
        <v>315</v>
      </c>
      <c r="C235" t="s">
        <v>712</v>
      </c>
      <c r="D235" t="s">
        <v>713</v>
      </c>
      <c r="E235" s="2">
        <v>110631.84</v>
      </c>
      <c r="F235" s="1">
        <v>38717</v>
      </c>
    </row>
    <row r="236" spans="1:6" x14ac:dyDescent="0.25">
      <c r="A236">
        <v>235</v>
      </c>
      <c r="B236">
        <v>316</v>
      </c>
      <c r="C236" t="s">
        <v>715</v>
      </c>
      <c r="D236" t="s">
        <v>669</v>
      </c>
      <c r="E236" s="2">
        <v>5241.01</v>
      </c>
      <c r="F236" s="1">
        <v>38717</v>
      </c>
    </row>
    <row r="237" spans="1:6" x14ac:dyDescent="0.25">
      <c r="A237">
        <v>236</v>
      </c>
      <c r="B237">
        <v>317</v>
      </c>
      <c r="C237" t="s">
        <v>716</v>
      </c>
      <c r="D237" t="s">
        <v>665</v>
      </c>
      <c r="E237" s="2">
        <v>18819.75</v>
      </c>
      <c r="F237" s="1">
        <v>38717</v>
      </c>
    </row>
    <row r="238" spans="1:6" x14ac:dyDescent="0.25">
      <c r="A238">
        <v>237</v>
      </c>
      <c r="B238">
        <v>318</v>
      </c>
      <c r="C238" t="s">
        <v>718</v>
      </c>
      <c r="D238" t="s">
        <v>669</v>
      </c>
      <c r="E238" s="2">
        <v>5241.01</v>
      </c>
      <c r="F238" s="1">
        <v>38717</v>
      </c>
    </row>
    <row r="239" spans="1:6" x14ac:dyDescent="0.25">
      <c r="A239">
        <v>238</v>
      </c>
      <c r="B239">
        <v>319</v>
      </c>
      <c r="C239" t="s">
        <v>720</v>
      </c>
      <c r="D239" t="s">
        <v>665</v>
      </c>
      <c r="E239" s="2">
        <v>18819.75</v>
      </c>
      <c r="F239" s="1">
        <v>38717</v>
      </c>
    </row>
    <row r="240" spans="1:6" x14ac:dyDescent="0.25">
      <c r="A240">
        <v>239</v>
      </c>
      <c r="B240">
        <v>320</v>
      </c>
      <c r="C240" t="s">
        <v>722</v>
      </c>
      <c r="D240" t="s">
        <v>723</v>
      </c>
      <c r="E240" s="2">
        <v>1620</v>
      </c>
      <c r="F240" s="1">
        <v>38717</v>
      </c>
    </row>
    <row r="241" spans="1:6" x14ac:dyDescent="0.25">
      <c r="A241">
        <v>240</v>
      </c>
      <c r="B241">
        <v>321</v>
      </c>
      <c r="C241" t="s">
        <v>724</v>
      </c>
      <c r="D241" t="s">
        <v>665</v>
      </c>
      <c r="E241" s="2">
        <v>18819.75</v>
      </c>
      <c r="F241" s="1">
        <v>38717</v>
      </c>
    </row>
    <row r="242" spans="1:6" x14ac:dyDescent="0.25">
      <c r="A242">
        <v>241</v>
      </c>
      <c r="B242">
        <v>322</v>
      </c>
      <c r="C242" t="s">
        <v>726</v>
      </c>
      <c r="D242" t="s">
        <v>669</v>
      </c>
      <c r="E242" s="2">
        <v>5241.01</v>
      </c>
      <c r="F242" s="1">
        <v>38717</v>
      </c>
    </row>
    <row r="243" spans="1:6" x14ac:dyDescent="0.25">
      <c r="A243">
        <v>242</v>
      </c>
      <c r="B243">
        <v>323</v>
      </c>
      <c r="C243" t="s">
        <v>728</v>
      </c>
      <c r="D243" t="s">
        <v>665</v>
      </c>
      <c r="E243" s="2">
        <v>18819.75</v>
      </c>
      <c r="F243" s="1">
        <v>38717</v>
      </c>
    </row>
    <row r="244" spans="1:6" x14ac:dyDescent="0.25">
      <c r="A244">
        <v>243</v>
      </c>
      <c r="B244">
        <v>324</v>
      </c>
      <c r="C244" t="s">
        <v>730</v>
      </c>
      <c r="D244" t="s">
        <v>665</v>
      </c>
      <c r="E244" s="2">
        <v>18819.75</v>
      </c>
      <c r="F244" s="1">
        <v>38717</v>
      </c>
    </row>
    <row r="245" spans="1:6" x14ac:dyDescent="0.25">
      <c r="A245">
        <v>244</v>
      </c>
      <c r="B245">
        <v>325</v>
      </c>
      <c r="C245" t="s">
        <v>732</v>
      </c>
      <c r="D245" t="s">
        <v>669</v>
      </c>
      <c r="E245" s="2">
        <v>5241.01</v>
      </c>
      <c r="F245" s="1">
        <v>38717</v>
      </c>
    </row>
    <row r="246" spans="1:6" x14ac:dyDescent="0.25">
      <c r="A246">
        <v>245</v>
      </c>
      <c r="B246">
        <v>326</v>
      </c>
      <c r="C246" t="s">
        <v>734</v>
      </c>
      <c r="D246" t="s">
        <v>665</v>
      </c>
      <c r="E246" s="2">
        <v>18819.75</v>
      </c>
      <c r="F246" s="1">
        <v>38717</v>
      </c>
    </row>
    <row r="247" spans="1:6" x14ac:dyDescent="0.25">
      <c r="A247">
        <v>246</v>
      </c>
      <c r="B247">
        <v>327</v>
      </c>
      <c r="C247" t="s">
        <v>736</v>
      </c>
      <c r="D247" t="s">
        <v>737</v>
      </c>
      <c r="E247" s="2">
        <v>1170</v>
      </c>
      <c r="F247" s="1">
        <v>38717</v>
      </c>
    </row>
    <row r="248" spans="1:6" x14ac:dyDescent="0.25">
      <c r="A248">
        <v>247</v>
      </c>
      <c r="B248">
        <v>328</v>
      </c>
      <c r="C248" t="s">
        <v>739</v>
      </c>
      <c r="D248" t="s">
        <v>740</v>
      </c>
      <c r="E248" s="2">
        <v>5060</v>
      </c>
      <c r="F248" s="1">
        <v>38717</v>
      </c>
    </row>
    <row r="249" spans="1:6" x14ac:dyDescent="0.25">
      <c r="A249">
        <v>248</v>
      </c>
      <c r="B249">
        <v>329</v>
      </c>
      <c r="C249" t="s">
        <v>743</v>
      </c>
      <c r="D249" t="s">
        <v>744</v>
      </c>
      <c r="E249" s="2">
        <v>13450</v>
      </c>
      <c r="F249" s="1">
        <v>38717</v>
      </c>
    </row>
    <row r="250" spans="1:6" x14ac:dyDescent="0.25">
      <c r="A250">
        <v>249</v>
      </c>
      <c r="B250">
        <v>330</v>
      </c>
      <c r="C250" t="s">
        <v>745</v>
      </c>
      <c r="D250" t="s">
        <v>746</v>
      </c>
      <c r="E250">
        <v>230</v>
      </c>
      <c r="F250" s="1">
        <v>38717</v>
      </c>
    </row>
    <row r="251" spans="1:6" x14ac:dyDescent="0.25">
      <c r="A251">
        <v>250</v>
      </c>
      <c r="B251">
        <v>331</v>
      </c>
      <c r="C251" t="s">
        <v>749</v>
      </c>
      <c r="D251" t="s">
        <v>750</v>
      </c>
      <c r="E251" s="2">
        <v>13560</v>
      </c>
      <c r="F251" s="1">
        <v>38717</v>
      </c>
    </row>
    <row r="252" spans="1:6" x14ac:dyDescent="0.25">
      <c r="A252">
        <v>251</v>
      </c>
      <c r="B252">
        <v>332</v>
      </c>
      <c r="C252" t="s">
        <v>752</v>
      </c>
      <c r="D252" t="s">
        <v>669</v>
      </c>
      <c r="E252" s="2">
        <v>5241.01</v>
      </c>
      <c r="F252" s="1">
        <v>38717</v>
      </c>
    </row>
    <row r="253" spans="1:6" x14ac:dyDescent="0.25">
      <c r="A253">
        <v>252</v>
      </c>
      <c r="B253">
        <v>333</v>
      </c>
      <c r="C253" t="s">
        <v>754</v>
      </c>
      <c r="D253" t="s">
        <v>755</v>
      </c>
      <c r="E253" s="2">
        <v>11948.5</v>
      </c>
      <c r="F253" s="1">
        <v>38717</v>
      </c>
    </row>
    <row r="254" spans="1:6" x14ac:dyDescent="0.25">
      <c r="A254">
        <v>253</v>
      </c>
      <c r="B254">
        <v>334</v>
      </c>
      <c r="C254" t="s">
        <v>757</v>
      </c>
      <c r="D254" t="s">
        <v>755</v>
      </c>
      <c r="E254" s="2">
        <v>11948.5</v>
      </c>
      <c r="F254" s="1">
        <v>38717</v>
      </c>
    </row>
    <row r="255" spans="1:6" x14ac:dyDescent="0.25">
      <c r="A255">
        <v>254</v>
      </c>
      <c r="B255">
        <v>335</v>
      </c>
      <c r="C255" t="s">
        <v>758</v>
      </c>
      <c r="D255" t="s">
        <v>755</v>
      </c>
      <c r="E255" s="2">
        <v>11948.5</v>
      </c>
      <c r="F255" s="1">
        <v>38717</v>
      </c>
    </row>
    <row r="256" spans="1:6" x14ac:dyDescent="0.25">
      <c r="A256">
        <v>255</v>
      </c>
      <c r="B256">
        <v>336</v>
      </c>
      <c r="C256" t="s">
        <v>760</v>
      </c>
      <c r="D256" t="s">
        <v>755</v>
      </c>
      <c r="E256" s="2">
        <v>11948.5</v>
      </c>
      <c r="F256" s="1">
        <v>38717</v>
      </c>
    </row>
    <row r="257" spans="1:6" x14ac:dyDescent="0.25">
      <c r="A257">
        <v>256</v>
      </c>
      <c r="B257">
        <v>337</v>
      </c>
      <c r="C257" t="s">
        <v>762</v>
      </c>
      <c r="D257" t="s">
        <v>755</v>
      </c>
      <c r="E257" s="2">
        <v>11948.5</v>
      </c>
      <c r="F257" s="1">
        <v>38717</v>
      </c>
    </row>
    <row r="258" spans="1:6" x14ac:dyDescent="0.25">
      <c r="A258">
        <v>257</v>
      </c>
      <c r="B258">
        <v>338</v>
      </c>
      <c r="C258" t="s">
        <v>764</v>
      </c>
      <c r="D258" t="s">
        <v>755</v>
      </c>
      <c r="E258" s="2">
        <v>11948.5</v>
      </c>
      <c r="F258" s="1">
        <v>38717</v>
      </c>
    </row>
    <row r="259" spans="1:6" x14ac:dyDescent="0.25">
      <c r="A259">
        <v>258</v>
      </c>
      <c r="B259">
        <v>339</v>
      </c>
      <c r="C259" t="s">
        <v>766</v>
      </c>
      <c r="D259" t="s">
        <v>755</v>
      </c>
      <c r="E259" s="2">
        <v>11948.5</v>
      </c>
      <c r="F259" s="1">
        <v>38717</v>
      </c>
    </row>
    <row r="260" spans="1:6" x14ac:dyDescent="0.25">
      <c r="A260">
        <v>259</v>
      </c>
      <c r="B260">
        <v>340</v>
      </c>
      <c r="C260" t="s">
        <v>767</v>
      </c>
      <c r="D260" t="s">
        <v>755</v>
      </c>
      <c r="E260" s="2">
        <v>11948.5</v>
      </c>
      <c r="F260" s="1">
        <v>38717</v>
      </c>
    </row>
    <row r="261" spans="1:6" x14ac:dyDescent="0.25">
      <c r="A261">
        <v>260</v>
      </c>
      <c r="B261">
        <v>341</v>
      </c>
      <c r="C261" t="s">
        <v>769</v>
      </c>
      <c r="D261" t="s">
        <v>755</v>
      </c>
      <c r="E261" s="2">
        <v>11948.5</v>
      </c>
      <c r="F261" s="1">
        <v>38717</v>
      </c>
    </row>
    <row r="262" spans="1:6" x14ac:dyDescent="0.25">
      <c r="A262">
        <v>261</v>
      </c>
      <c r="B262">
        <v>342</v>
      </c>
      <c r="C262" t="s">
        <v>771</v>
      </c>
      <c r="D262" t="s">
        <v>755</v>
      </c>
      <c r="E262" s="2">
        <v>11948.5</v>
      </c>
      <c r="F262" s="1">
        <v>38717</v>
      </c>
    </row>
    <row r="263" spans="1:6" x14ac:dyDescent="0.25">
      <c r="A263">
        <v>262</v>
      </c>
      <c r="B263">
        <v>343</v>
      </c>
      <c r="C263" t="s">
        <v>773</v>
      </c>
      <c r="D263" t="s">
        <v>755</v>
      </c>
      <c r="E263" s="2">
        <v>11948.5</v>
      </c>
      <c r="F263" s="1">
        <v>38717</v>
      </c>
    </row>
    <row r="264" spans="1:6" x14ac:dyDescent="0.25">
      <c r="A264">
        <v>263</v>
      </c>
      <c r="B264">
        <v>344</v>
      </c>
      <c r="C264" t="s">
        <v>774</v>
      </c>
      <c r="D264" t="s">
        <v>755</v>
      </c>
      <c r="E264" s="2">
        <v>11948.5</v>
      </c>
      <c r="F264" s="1">
        <v>38717</v>
      </c>
    </row>
    <row r="265" spans="1:6" x14ac:dyDescent="0.25">
      <c r="A265">
        <v>264</v>
      </c>
      <c r="B265">
        <v>345</v>
      </c>
      <c r="C265" t="s">
        <v>776</v>
      </c>
      <c r="D265" t="s">
        <v>777</v>
      </c>
      <c r="E265" s="2">
        <v>3680</v>
      </c>
      <c r="F265" s="1">
        <v>38717</v>
      </c>
    </row>
    <row r="266" spans="1:6" x14ac:dyDescent="0.25">
      <c r="A266">
        <v>265</v>
      </c>
      <c r="B266">
        <v>346</v>
      </c>
      <c r="C266" t="s">
        <v>779</v>
      </c>
      <c r="D266" t="s">
        <v>777</v>
      </c>
      <c r="E266" s="2">
        <v>3680</v>
      </c>
      <c r="F266" s="1">
        <v>38717</v>
      </c>
    </row>
    <row r="267" spans="1:6" x14ac:dyDescent="0.25">
      <c r="A267">
        <v>266</v>
      </c>
      <c r="B267">
        <v>347</v>
      </c>
      <c r="C267" t="s">
        <v>781</v>
      </c>
      <c r="D267" t="s">
        <v>777</v>
      </c>
      <c r="E267" s="2">
        <v>3680</v>
      </c>
      <c r="F267" s="1">
        <v>38717</v>
      </c>
    </row>
    <row r="268" spans="1:6" x14ac:dyDescent="0.25">
      <c r="A268">
        <v>267</v>
      </c>
      <c r="B268">
        <v>348</v>
      </c>
      <c r="C268" t="s">
        <v>782</v>
      </c>
      <c r="D268" t="s">
        <v>777</v>
      </c>
      <c r="E268" s="2">
        <v>3680</v>
      </c>
      <c r="F268" s="1">
        <v>38717</v>
      </c>
    </row>
    <row r="269" spans="1:6" x14ac:dyDescent="0.25">
      <c r="A269">
        <v>268</v>
      </c>
      <c r="B269">
        <v>349</v>
      </c>
      <c r="C269" t="s">
        <v>784</v>
      </c>
      <c r="D269" t="s">
        <v>777</v>
      </c>
      <c r="E269" s="2">
        <v>3680</v>
      </c>
      <c r="F269" s="1">
        <v>38717</v>
      </c>
    </row>
    <row r="270" spans="1:6" x14ac:dyDescent="0.25">
      <c r="A270">
        <v>269</v>
      </c>
      <c r="B270">
        <v>350</v>
      </c>
      <c r="C270" t="s">
        <v>786</v>
      </c>
      <c r="D270" t="s">
        <v>777</v>
      </c>
      <c r="E270" s="2">
        <v>3680</v>
      </c>
      <c r="F270" s="1">
        <v>38717</v>
      </c>
    </row>
    <row r="271" spans="1:6" x14ac:dyDescent="0.25">
      <c r="A271">
        <v>270</v>
      </c>
      <c r="B271">
        <v>351</v>
      </c>
      <c r="C271" t="s">
        <v>788</v>
      </c>
      <c r="D271" t="s">
        <v>777</v>
      </c>
      <c r="E271" s="2">
        <v>3680</v>
      </c>
      <c r="F271" s="1">
        <v>38717</v>
      </c>
    </row>
    <row r="272" spans="1:6" x14ac:dyDescent="0.25">
      <c r="A272">
        <v>271</v>
      </c>
      <c r="B272">
        <v>352</v>
      </c>
      <c r="C272" t="s">
        <v>789</v>
      </c>
      <c r="D272" t="s">
        <v>777</v>
      </c>
      <c r="E272" s="2">
        <v>3680</v>
      </c>
      <c r="F272" s="1">
        <v>38717</v>
      </c>
    </row>
    <row r="273" spans="1:6" x14ac:dyDescent="0.25">
      <c r="A273">
        <v>272</v>
      </c>
      <c r="B273">
        <v>353</v>
      </c>
      <c r="C273" t="s">
        <v>791</v>
      </c>
      <c r="D273" t="s">
        <v>777</v>
      </c>
      <c r="E273" s="2">
        <v>3680</v>
      </c>
      <c r="F273" s="1">
        <v>38717</v>
      </c>
    </row>
    <row r="274" spans="1:6" x14ac:dyDescent="0.25">
      <c r="A274">
        <v>273</v>
      </c>
      <c r="B274">
        <v>354</v>
      </c>
      <c r="C274" t="s">
        <v>793</v>
      </c>
      <c r="D274" t="s">
        <v>777</v>
      </c>
      <c r="E274" s="2">
        <v>3680</v>
      </c>
      <c r="F274" s="1">
        <v>38717</v>
      </c>
    </row>
    <row r="275" spans="1:6" x14ac:dyDescent="0.25">
      <c r="A275">
        <v>274</v>
      </c>
      <c r="B275">
        <v>355</v>
      </c>
      <c r="C275" t="s">
        <v>795</v>
      </c>
      <c r="D275" t="s">
        <v>777</v>
      </c>
      <c r="E275" s="2">
        <v>3680</v>
      </c>
      <c r="F275" s="1">
        <v>38717</v>
      </c>
    </row>
    <row r="276" spans="1:6" x14ac:dyDescent="0.25">
      <c r="A276">
        <v>275</v>
      </c>
      <c r="B276">
        <v>356</v>
      </c>
      <c r="C276" t="s">
        <v>796</v>
      </c>
      <c r="D276" t="s">
        <v>777</v>
      </c>
      <c r="E276" s="2">
        <v>3680</v>
      </c>
      <c r="F276" s="1">
        <v>38717</v>
      </c>
    </row>
    <row r="277" spans="1:6" x14ac:dyDescent="0.25">
      <c r="A277">
        <v>276</v>
      </c>
      <c r="B277">
        <v>357</v>
      </c>
      <c r="C277" t="s">
        <v>798</v>
      </c>
      <c r="D277" t="s">
        <v>799</v>
      </c>
      <c r="E277" s="2">
        <v>19498.25</v>
      </c>
      <c r="F277" s="1">
        <v>38717</v>
      </c>
    </row>
    <row r="278" spans="1:6" x14ac:dyDescent="0.25">
      <c r="A278">
        <v>277</v>
      </c>
      <c r="B278">
        <v>358</v>
      </c>
      <c r="C278" t="s">
        <v>800</v>
      </c>
      <c r="D278" t="s">
        <v>799</v>
      </c>
      <c r="E278" s="2">
        <v>19498.25</v>
      </c>
      <c r="F278" s="1">
        <v>38717</v>
      </c>
    </row>
    <row r="279" spans="1:6" x14ac:dyDescent="0.25">
      <c r="A279">
        <v>278</v>
      </c>
      <c r="B279">
        <v>359</v>
      </c>
      <c r="C279" t="s">
        <v>801</v>
      </c>
      <c r="D279" t="s">
        <v>802</v>
      </c>
      <c r="E279" s="2">
        <v>3815</v>
      </c>
      <c r="F279" s="1">
        <v>38717</v>
      </c>
    </row>
    <row r="280" spans="1:6" x14ac:dyDescent="0.25">
      <c r="A280">
        <v>279</v>
      </c>
      <c r="B280">
        <v>360</v>
      </c>
      <c r="C280" t="s">
        <v>805</v>
      </c>
      <c r="D280" t="s">
        <v>806</v>
      </c>
      <c r="E280" s="2">
        <v>3950</v>
      </c>
      <c r="F280" s="1">
        <v>38717</v>
      </c>
    </row>
    <row r="281" spans="1:6" x14ac:dyDescent="0.25">
      <c r="A281">
        <v>280</v>
      </c>
      <c r="B281">
        <v>361</v>
      </c>
      <c r="C281" t="s">
        <v>809</v>
      </c>
      <c r="D281" t="s">
        <v>810</v>
      </c>
      <c r="E281" s="2">
        <v>132825</v>
      </c>
      <c r="F281" s="1">
        <v>38717</v>
      </c>
    </row>
    <row r="282" spans="1:6" x14ac:dyDescent="0.25">
      <c r="A282">
        <v>281</v>
      </c>
      <c r="B282">
        <v>362</v>
      </c>
      <c r="C282" t="s">
        <v>812</v>
      </c>
      <c r="D282" t="s">
        <v>813</v>
      </c>
      <c r="E282" s="2">
        <v>49148.7</v>
      </c>
      <c r="F282" s="1">
        <v>38717</v>
      </c>
    </row>
    <row r="283" spans="1:6" x14ac:dyDescent="0.25">
      <c r="A283">
        <v>282</v>
      </c>
      <c r="B283">
        <v>363</v>
      </c>
      <c r="C283" t="s">
        <v>815</v>
      </c>
      <c r="D283" t="s">
        <v>816</v>
      </c>
      <c r="E283" s="2">
        <v>112723</v>
      </c>
      <c r="F283" s="1">
        <v>38717</v>
      </c>
    </row>
    <row r="284" spans="1:6" x14ac:dyDescent="0.25">
      <c r="A284">
        <v>283</v>
      </c>
      <c r="B284">
        <v>364</v>
      </c>
      <c r="C284" t="s">
        <v>817</v>
      </c>
      <c r="D284" t="s">
        <v>818</v>
      </c>
      <c r="E284" s="2">
        <v>13090.45</v>
      </c>
      <c r="F284" s="1">
        <v>38717</v>
      </c>
    </row>
    <row r="285" spans="1:6" x14ac:dyDescent="0.25">
      <c r="A285">
        <v>284</v>
      </c>
      <c r="B285">
        <v>365</v>
      </c>
      <c r="C285" t="s">
        <v>820</v>
      </c>
      <c r="D285" t="s">
        <v>821</v>
      </c>
      <c r="E285" s="2">
        <v>5560</v>
      </c>
      <c r="F285" s="1">
        <v>38717</v>
      </c>
    </row>
    <row r="286" spans="1:6" x14ac:dyDescent="0.25">
      <c r="A286">
        <v>285</v>
      </c>
      <c r="B286">
        <v>366</v>
      </c>
      <c r="C286" t="s">
        <v>824</v>
      </c>
      <c r="D286" t="s">
        <v>821</v>
      </c>
      <c r="E286" s="2">
        <v>5560</v>
      </c>
      <c r="F286" s="1">
        <v>38717</v>
      </c>
    </row>
    <row r="287" spans="1:6" x14ac:dyDescent="0.25">
      <c r="A287">
        <v>286</v>
      </c>
      <c r="B287">
        <v>367</v>
      </c>
      <c r="C287" t="s">
        <v>826</v>
      </c>
      <c r="D287" t="s">
        <v>827</v>
      </c>
      <c r="E287" s="2">
        <v>10304</v>
      </c>
      <c r="F287" s="1">
        <v>38717</v>
      </c>
    </row>
    <row r="288" spans="1:6" x14ac:dyDescent="0.25">
      <c r="A288">
        <v>287</v>
      </c>
      <c r="B288">
        <v>368</v>
      </c>
      <c r="C288" t="s">
        <v>829</v>
      </c>
      <c r="D288" t="s">
        <v>830</v>
      </c>
      <c r="E288" s="2">
        <v>5796</v>
      </c>
      <c r="F288" s="1">
        <v>38717</v>
      </c>
    </row>
    <row r="289" spans="1:21" x14ac:dyDescent="0.25">
      <c r="A289">
        <v>288</v>
      </c>
      <c r="B289">
        <v>369</v>
      </c>
      <c r="C289" t="s">
        <v>832</v>
      </c>
      <c r="D289" t="s">
        <v>833</v>
      </c>
      <c r="E289" s="2">
        <v>53801.599999999999</v>
      </c>
      <c r="F289" s="1">
        <v>38717</v>
      </c>
    </row>
    <row r="290" spans="1:21" x14ac:dyDescent="0.25">
      <c r="A290">
        <v>289</v>
      </c>
      <c r="B290">
        <v>720</v>
      </c>
      <c r="C290" t="s">
        <v>1479</v>
      </c>
      <c r="D290" t="s">
        <v>1480</v>
      </c>
      <c r="E290" s="2">
        <v>2598</v>
      </c>
      <c r="F290" s="1">
        <v>38717</v>
      </c>
    </row>
    <row r="291" spans="1:21" x14ac:dyDescent="0.25">
      <c r="A291">
        <v>290</v>
      </c>
      <c r="B291">
        <v>721</v>
      </c>
      <c r="C291" t="s">
        <v>1482</v>
      </c>
      <c r="D291" t="s">
        <v>1483</v>
      </c>
      <c r="E291" s="2">
        <v>1300.01</v>
      </c>
      <c r="F291" s="1">
        <v>38717</v>
      </c>
    </row>
    <row r="292" spans="1:21" x14ac:dyDescent="0.25">
      <c r="A292">
        <v>291</v>
      </c>
      <c r="B292">
        <v>722</v>
      </c>
      <c r="C292" t="s">
        <v>1485</v>
      </c>
      <c r="D292" t="s">
        <v>1486</v>
      </c>
      <c r="E292" s="2">
        <v>4740</v>
      </c>
      <c r="F292" s="1">
        <v>38717</v>
      </c>
    </row>
    <row r="293" spans="1:21" x14ac:dyDescent="0.25">
      <c r="A293">
        <v>292</v>
      </c>
      <c r="B293">
        <v>814</v>
      </c>
      <c r="C293" t="s">
        <v>4220</v>
      </c>
      <c r="D293" t="s">
        <v>4221</v>
      </c>
      <c r="E293" s="2">
        <v>19323</v>
      </c>
      <c r="F293" s="1">
        <v>38717</v>
      </c>
    </row>
    <row r="294" spans="1:21" x14ac:dyDescent="0.25">
      <c r="A294">
        <v>293</v>
      </c>
      <c r="B294">
        <v>815</v>
      </c>
      <c r="C294" t="s">
        <v>4222</v>
      </c>
      <c r="D294" t="s">
        <v>4223</v>
      </c>
      <c r="E294">
        <v>831</v>
      </c>
      <c r="F294" s="1">
        <v>38717</v>
      </c>
    </row>
    <row r="295" spans="1:21" x14ac:dyDescent="0.25">
      <c r="A295">
        <v>816</v>
      </c>
      <c r="B295">
        <v>816</v>
      </c>
      <c r="C295" t="s">
        <v>4224</v>
      </c>
      <c r="D295" s="3" t="s">
        <v>4420</v>
      </c>
      <c r="E295" s="2">
        <v>20038.77</v>
      </c>
      <c r="F295" s="1">
        <v>38717</v>
      </c>
      <c r="P295" s="1"/>
    </row>
    <row r="296" spans="1:21" x14ac:dyDescent="0.25">
      <c r="A296">
        <v>297</v>
      </c>
      <c r="B296">
        <v>817</v>
      </c>
      <c r="C296" t="s">
        <v>1741</v>
      </c>
      <c r="D296" s="2" t="s">
        <v>4420</v>
      </c>
      <c r="E296">
        <v>477.11</v>
      </c>
      <c r="F296" s="1">
        <v>38717</v>
      </c>
    </row>
    <row r="297" spans="1:21" x14ac:dyDescent="0.25">
      <c r="A297">
        <v>298</v>
      </c>
      <c r="B297">
        <v>818</v>
      </c>
      <c r="C297" t="s">
        <v>4421</v>
      </c>
      <c r="D297" s="2" t="s">
        <v>4420</v>
      </c>
      <c r="E297">
        <v>477.11</v>
      </c>
      <c r="F297" s="1">
        <v>38717</v>
      </c>
      <c r="Q297" s="1"/>
    </row>
    <row r="298" spans="1:21" x14ac:dyDescent="0.25">
      <c r="A298">
        <v>299</v>
      </c>
      <c r="B298">
        <v>819</v>
      </c>
      <c r="C298" t="s">
        <v>1743</v>
      </c>
      <c r="D298" s="2" t="s">
        <v>1744</v>
      </c>
      <c r="E298" t="s">
        <v>246</v>
      </c>
      <c r="F298" s="1">
        <v>38717</v>
      </c>
      <c r="G298" t="s">
        <v>248</v>
      </c>
      <c r="H298" t="s">
        <v>674</v>
      </c>
      <c r="I298" t="s">
        <v>99</v>
      </c>
      <c r="J298" t="s">
        <v>100</v>
      </c>
      <c r="K298">
        <v>8</v>
      </c>
      <c r="L298" t="s">
        <v>101</v>
      </c>
      <c r="M298" t="s">
        <v>1738</v>
      </c>
      <c r="N298" t="s">
        <v>1739</v>
      </c>
      <c r="O298" t="s">
        <v>1740</v>
      </c>
      <c r="P298" s="1">
        <v>38717</v>
      </c>
      <c r="Q298" s="1" t="s">
        <v>53</v>
      </c>
      <c r="R298" s="2">
        <v>155616</v>
      </c>
      <c r="S298">
        <v>3</v>
      </c>
      <c r="T298">
        <v>0</v>
      </c>
      <c r="U298" t="s">
        <v>28</v>
      </c>
    </row>
    <row r="299" spans="1:21" x14ac:dyDescent="0.25">
      <c r="A299">
        <v>300</v>
      </c>
      <c r="B299">
        <v>820</v>
      </c>
      <c r="C299" t="s">
        <v>1745</v>
      </c>
      <c r="D299" s="2" t="s">
        <v>1746</v>
      </c>
      <c r="E299" t="s">
        <v>246</v>
      </c>
      <c r="F299" s="1">
        <v>38717</v>
      </c>
      <c r="G299" t="s">
        <v>248</v>
      </c>
      <c r="H299" t="s">
        <v>674</v>
      </c>
      <c r="I299" t="s">
        <v>99</v>
      </c>
      <c r="J299" t="s">
        <v>100</v>
      </c>
      <c r="K299">
        <v>8</v>
      </c>
      <c r="L299" t="s">
        <v>101</v>
      </c>
      <c r="M299" t="s">
        <v>1738</v>
      </c>
      <c r="N299" t="s">
        <v>1739</v>
      </c>
      <c r="O299" t="s">
        <v>1740</v>
      </c>
      <c r="P299" s="1">
        <v>38717</v>
      </c>
      <c r="Q299" s="1" t="s">
        <v>53</v>
      </c>
      <c r="R299" s="2">
        <v>118818</v>
      </c>
      <c r="S299">
        <v>3</v>
      </c>
      <c r="T299">
        <v>0</v>
      </c>
      <c r="U299" t="s">
        <v>28</v>
      </c>
    </row>
    <row r="300" spans="1:21" x14ac:dyDescent="0.25">
      <c r="A300">
        <v>301</v>
      </c>
      <c r="B300">
        <v>821</v>
      </c>
      <c r="C300" t="s">
        <v>1747</v>
      </c>
      <c r="D300" s="2" t="s">
        <v>1748</v>
      </c>
      <c r="E300" t="s">
        <v>246</v>
      </c>
      <c r="F300" s="1">
        <v>38717</v>
      </c>
      <c r="G300" t="s">
        <v>248</v>
      </c>
      <c r="H300" t="s">
        <v>674</v>
      </c>
      <c r="I300" t="s">
        <v>99</v>
      </c>
      <c r="J300" t="s">
        <v>100</v>
      </c>
      <c r="K300">
        <v>8</v>
      </c>
      <c r="L300" t="s">
        <v>101</v>
      </c>
      <c r="M300" t="s">
        <v>1738</v>
      </c>
      <c r="N300" t="s">
        <v>1739</v>
      </c>
      <c r="O300" t="s">
        <v>1740</v>
      </c>
      <c r="P300" s="1">
        <v>38717</v>
      </c>
      <c r="Q300" s="1" t="s">
        <v>53</v>
      </c>
      <c r="R300" s="2">
        <v>14490</v>
      </c>
      <c r="S300">
        <v>3</v>
      </c>
      <c r="T300">
        <v>0</v>
      </c>
      <c r="U300" t="s">
        <v>28</v>
      </c>
    </row>
    <row r="301" spans="1:21" x14ac:dyDescent="0.25">
      <c r="A301">
        <v>302</v>
      </c>
      <c r="B301">
        <v>822</v>
      </c>
      <c r="C301" t="s">
        <v>1749</v>
      </c>
      <c r="D301" s="2" t="s">
        <v>1750</v>
      </c>
      <c r="E301" t="s">
        <v>246</v>
      </c>
      <c r="F301" s="1">
        <v>38717</v>
      </c>
      <c r="G301" t="s">
        <v>248</v>
      </c>
      <c r="H301" t="s">
        <v>674</v>
      </c>
      <c r="I301" t="s">
        <v>99</v>
      </c>
      <c r="J301" t="s">
        <v>100</v>
      </c>
      <c r="K301">
        <v>8</v>
      </c>
      <c r="L301" t="s">
        <v>101</v>
      </c>
      <c r="M301" t="s">
        <v>1738</v>
      </c>
      <c r="N301" t="s">
        <v>1739</v>
      </c>
      <c r="O301" t="s">
        <v>1740</v>
      </c>
      <c r="P301" s="1">
        <v>38717</v>
      </c>
      <c r="Q301" s="1" t="s">
        <v>53</v>
      </c>
      <c r="R301" s="2">
        <v>15939</v>
      </c>
      <c r="S301">
        <v>3</v>
      </c>
      <c r="T301">
        <v>0</v>
      </c>
      <c r="U301" t="s">
        <v>28</v>
      </c>
    </row>
    <row r="302" spans="1:21" x14ac:dyDescent="0.25">
      <c r="A302">
        <v>303</v>
      </c>
      <c r="B302">
        <v>823</v>
      </c>
      <c r="C302" t="s">
        <v>1751</v>
      </c>
      <c r="D302" s="2" t="s">
        <v>1752</v>
      </c>
      <c r="E302" t="s">
        <v>246</v>
      </c>
      <c r="F302" s="1">
        <v>38717</v>
      </c>
      <c r="G302" t="s">
        <v>248</v>
      </c>
      <c r="H302" t="s">
        <v>674</v>
      </c>
      <c r="I302" t="s">
        <v>99</v>
      </c>
      <c r="J302" t="s">
        <v>100</v>
      </c>
      <c r="K302">
        <v>8</v>
      </c>
      <c r="L302" t="s">
        <v>101</v>
      </c>
      <c r="M302" t="s">
        <v>1738</v>
      </c>
      <c r="N302" t="s">
        <v>1739</v>
      </c>
      <c r="O302" t="s">
        <v>1740</v>
      </c>
      <c r="P302" s="1">
        <v>38717</v>
      </c>
      <c r="Q302" s="1" t="s">
        <v>53</v>
      </c>
      <c r="R302" s="2">
        <v>3433.66</v>
      </c>
      <c r="S302">
        <v>3</v>
      </c>
      <c r="T302">
        <v>0</v>
      </c>
      <c r="U302" t="s">
        <v>28</v>
      </c>
    </row>
    <row r="303" spans="1:21" x14ac:dyDescent="0.25">
      <c r="A303">
        <v>304</v>
      </c>
      <c r="B303">
        <v>123</v>
      </c>
      <c r="C303" t="s">
        <v>422</v>
      </c>
      <c r="D303" s="2" t="s">
        <v>423</v>
      </c>
      <c r="E303" t="s">
        <v>246</v>
      </c>
      <c r="F303" s="1">
        <v>39082</v>
      </c>
      <c r="G303" t="s">
        <v>248</v>
      </c>
      <c r="H303" t="s">
        <v>424</v>
      </c>
      <c r="I303" t="s">
        <v>99</v>
      </c>
      <c r="J303" t="s">
        <v>100</v>
      </c>
      <c r="K303">
        <v>8</v>
      </c>
      <c r="L303" t="s">
        <v>101</v>
      </c>
      <c r="M303" t="s">
        <v>74</v>
      </c>
      <c r="N303" t="s">
        <v>75</v>
      </c>
      <c r="O303" t="s">
        <v>76</v>
      </c>
      <c r="P303" s="1">
        <v>39082</v>
      </c>
      <c r="Q303" s="1" t="s">
        <v>53</v>
      </c>
      <c r="R303" s="2">
        <v>287.99</v>
      </c>
      <c r="S303">
        <v>10</v>
      </c>
      <c r="T303">
        <v>0</v>
      </c>
      <c r="U303" t="s">
        <v>28</v>
      </c>
    </row>
    <row r="304" spans="1:21" x14ac:dyDescent="0.25">
      <c r="A304">
        <v>305</v>
      </c>
      <c r="B304">
        <v>124</v>
      </c>
      <c r="C304" t="s">
        <v>425</v>
      </c>
      <c r="D304" s="2" t="s">
        <v>426</v>
      </c>
      <c r="E304" t="s">
        <v>246</v>
      </c>
      <c r="F304" s="1">
        <v>39082</v>
      </c>
      <c r="G304" t="s">
        <v>248</v>
      </c>
      <c r="H304" t="s">
        <v>427</v>
      </c>
      <c r="I304" t="s">
        <v>99</v>
      </c>
      <c r="J304" t="s">
        <v>100</v>
      </c>
      <c r="K304">
        <v>8</v>
      </c>
      <c r="L304" t="s">
        <v>101</v>
      </c>
      <c r="M304" t="s">
        <v>74</v>
      </c>
      <c r="N304" t="s">
        <v>75</v>
      </c>
      <c r="O304" t="s">
        <v>76</v>
      </c>
      <c r="P304" s="1">
        <v>39082</v>
      </c>
      <c r="Q304" s="1" t="s">
        <v>53</v>
      </c>
      <c r="R304" s="2">
        <v>1664.05</v>
      </c>
      <c r="S304">
        <v>10</v>
      </c>
      <c r="T304">
        <v>0</v>
      </c>
      <c r="U304" t="s">
        <v>28</v>
      </c>
    </row>
    <row r="305" spans="1:21" x14ac:dyDescent="0.25">
      <c r="A305">
        <v>306</v>
      </c>
      <c r="B305">
        <v>125</v>
      </c>
      <c r="C305" t="s">
        <v>428</v>
      </c>
      <c r="D305" s="2" t="s">
        <v>426</v>
      </c>
      <c r="E305" t="s">
        <v>246</v>
      </c>
      <c r="F305" s="1">
        <v>39082</v>
      </c>
      <c r="G305" t="s">
        <v>248</v>
      </c>
      <c r="H305" t="s">
        <v>429</v>
      </c>
      <c r="I305" t="s">
        <v>99</v>
      </c>
      <c r="J305" t="s">
        <v>100</v>
      </c>
      <c r="K305">
        <v>8</v>
      </c>
      <c r="L305" t="s">
        <v>101</v>
      </c>
      <c r="M305" t="s">
        <v>74</v>
      </c>
      <c r="N305" t="s">
        <v>75</v>
      </c>
      <c r="O305" t="s">
        <v>76</v>
      </c>
      <c r="P305" s="1">
        <v>39082</v>
      </c>
      <c r="Q305" s="1" t="s">
        <v>53</v>
      </c>
      <c r="R305" s="2">
        <v>1664.05</v>
      </c>
      <c r="S305">
        <v>10</v>
      </c>
      <c r="T305">
        <v>0</v>
      </c>
      <c r="U305" t="s">
        <v>28</v>
      </c>
    </row>
    <row r="306" spans="1:21" x14ac:dyDescent="0.25">
      <c r="A306">
        <v>307</v>
      </c>
      <c r="B306" t="s">
        <v>430</v>
      </c>
      <c r="C306" s="1">
        <v>39082</v>
      </c>
      <c r="D306" s="2" t="s">
        <v>431</v>
      </c>
      <c r="E306" t="s">
        <v>246</v>
      </c>
      <c r="F306" s="1" t="s">
        <v>247</v>
      </c>
      <c r="G306" t="s">
        <v>248</v>
      </c>
      <c r="H306" t="s">
        <v>432</v>
      </c>
      <c r="I306" t="s">
        <v>99</v>
      </c>
      <c r="J306" t="s">
        <v>100</v>
      </c>
      <c r="K306">
        <v>8</v>
      </c>
      <c r="L306" t="s">
        <v>101</v>
      </c>
      <c r="M306" t="s">
        <v>74</v>
      </c>
      <c r="N306" t="s">
        <v>75</v>
      </c>
      <c r="O306" t="s">
        <v>76</v>
      </c>
      <c r="P306" s="1">
        <v>39082</v>
      </c>
      <c r="Q306" s="1" t="s">
        <v>53</v>
      </c>
      <c r="R306" s="2">
        <v>2001</v>
      </c>
      <c r="S306">
        <v>10</v>
      </c>
      <c r="T306">
        <v>0</v>
      </c>
      <c r="U306" t="s">
        <v>28</v>
      </c>
    </row>
    <row r="307" spans="1:21" x14ac:dyDescent="0.25">
      <c r="A307">
        <v>308</v>
      </c>
      <c r="B307" t="s">
        <v>433</v>
      </c>
      <c r="C307" s="1">
        <v>39082</v>
      </c>
      <c r="D307" s="2" t="s">
        <v>434</v>
      </c>
      <c r="E307" t="s">
        <v>246</v>
      </c>
      <c r="F307" s="1" t="s">
        <v>247</v>
      </c>
      <c r="G307" t="s">
        <v>248</v>
      </c>
      <c r="H307" t="s">
        <v>435</v>
      </c>
      <c r="I307" t="s">
        <v>99</v>
      </c>
      <c r="J307" t="s">
        <v>100</v>
      </c>
      <c r="K307">
        <v>8</v>
      </c>
      <c r="L307" t="s">
        <v>101</v>
      </c>
      <c r="M307" t="s">
        <v>74</v>
      </c>
      <c r="N307" t="s">
        <v>75</v>
      </c>
      <c r="O307" t="s">
        <v>76</v>
      </c>
      <c r="P307" s="1">
        <v>39082</v>
      </c>
      <c r="Q307" s="1" t="s">
        <v>53</v>
      </c>
      <c r="R307" s="2">
        <v>10672</v>
      </c>
      <c r="S307">
        <v>10</v>
      </c>
      <c r="T307">
        <v>0</v>
      </c>
      <c r="U307" t="s">
        <v>28</v>
      </c>
    </row>
    <row r="308" spans="1:21" x14ac:dyDescent="0.25">
      <c r="A308">
        <v>309</v>
      </c>
      <c r="B308" t="s">
        <v>436</v>
      </c>
      <c r="C308" s="1">
        <v>39082</v>
      </c>
      <c r="D308" s="2" t="s">
        <v>437</v>
      </c>
      <c r="E308" t="s">
        <v>246</v>
      </c>
      <c r="F308" s="1" t="s">
        <v>247</v>
      </c>
      <c r="G308" t="s">
        <v>248</v>
      </c>
      <c r="H308" t="s">
        <v>438</v>
      </c>
      <c r="I308" t="s">
        <v>99</v>
      </c>
      <c r="J308" t="s">
        <v>100</v>
      </c>
      <c r="K308">
        <v>8</v>
      </c>
      <c r="L308" t="s">
        <v>101</v>
      </c>
      <c r="M308" t="s">
        <v>74</v>
      </c>
      <c r="N308" t="s">
        <v>75</v>
      </c>
      <c r="O308" t="s">
        <v>76</v>
      </c>
      <c r="P308" s="1">
        <v>39082</v>
      </c>
      <c r="Q308" s="1" t="s">
        <v>53</v>
      </c>
      <c r="R308" s="2">
        <v>770.01</v>
      </c>
      <c r="S308">
        <v>10</v>
      </c>
      <c r="T308">
        <v>0</v>
      </c>
      <c r="U308" t="s">
        <v>28</v>
      </c>
    </row>
    <row r="309" spans="1:21" x14ac:dyDescent="0.25">
      <c r="A309">
        <v>310</v>
      </c>
      <c r="B309" t="s">
        <v>439</v>
      </c>
      <c r="C309" s="1">
        <v>39082</v>
      </c>
      <c r="D309" s="2" t="s">
        <v>440</v>
      </c>
      <c r="E309" t="s">
        <v>246</v>
      </c>
      <c r="F309" s="1" t="s">
        <v>247</v>
      </c>
      <c r="G309" t="s">
        <v>248</v>
      </c>
      <c r="H309" t="s">
        <v>441</v>
      </c>
      <c r="I309" t="s">
        <v>99</v>
      </c>
      <c r="J309" t="s">
        <v>100</v>
      </c>
      <c r="K309">
        <v>8</v>
      </c>
      <c r="L309" t="s">
        <v>101</v>
      </c>
      <c r="M309" t="s">
        <v>74</v>
      </c>
      <c r="N309" t="s">
        <v>75</v>
      </c>
      <c r="O309" t="s">
        <v>76</v>
      </c>
      <c r="P309" s="1">
        <v>39082</v>
      </c>
      <c r="Q309" s="1" t="s">
        <v>53</v>
      </c>
      <c r="R309" s="2">
        <v>770.01</v>
      </c>
      <c r="S309">
        <v>10</v>
      </c>
      <c r="T309">
        <v>0</v>
      </c>
      <c r="U309" t="s">
        <v>28</v>
      </c>
    </row>
    <row r="310" spans="1:21" x14ac:dyDescent="0.25">
      <c r="A310">
        <v>311</v>
      </c>
      <c r="C310" s="1"/>
      <c r="D310" s="2"/>
      <c r="F310" s="1"/>
      <c r="P310" s="1"/>
      <c r="Q310" s="1"/>
      <c r="R310" s="2"/>
    </row>
    <row r="311" spans="1:21" x14ac:dyDescent="0.25">
      <c r="A311">
        <v>312</v>
      </c>
      <c r="D311" s="2"/>
      <c r="F311" s="1"/>
      <c r="Q311" s="1"/>
    </row>
    <row r="312" spans="1:21" x14ac:dyDescent="0.25">
      <c r="A312">
        <v>313</v>
      </c>
      <c r="D312" s="2"/>
      <c r="F312" s="1"/>
      <c r="Q312" s="1"/>
    </row>
    <row r="313" spans="1:21" x14ac:dyDescent="0.25">
      <c r="A313">
        <v>314</v>
      </c>
      <c r="B313">
        <v>824</v>
      </c>
      <c r="C313" t="s">
        <v>1753</v>
      </c>
      <c r="D313" t="s">
        <v>1754</v>
      </c>
      <c r="E313" s="2">
        <v>37021.949999999997</v>
      </c>
      <c r="F313" s="1">
        <v>39082</v>
      </c>
    </row>
    <row r="314" spans="1:21" x14ac:dyDescent="0.25">
      <c r="A314">
        <v>315</v>
      </c>
      <c r="B314">
        <v>825</v>
      </c>
      <c r="C314" t="s">
        <v>1756</v>
      </c>
      <c r="D314" t="s">
        <v>1757</v>
      </c>
      <c r="E314" s="2">
        <v>37328.660000000003</v>
      </c>
      <c r="F314" s="1">
        <v>39082</v>
      </c>
    </row>
    <row r="315" spans="1:21" x14ac:dyDescent="0.25">
      <c r="A315">
        <v>316</v>
      </c>
      <c r="B315">
        <v>826</v>
      </c>
      <c r="C315" t="s">
        <v>1759</v>
      </c>
      <c r="D315" t="s">
        <v>1760</v>
      </c>
      <c r="E315" s="2">
        <v>1932</v>
      </c>
      <c r="F315" s="1">
        <v>39082</v>
      </c>
    </row>
    <row r="316" spans="1:21" x14ac:dyDescent="0.25">
      <c r="A316">
        <v>317</v>
      </c>
      <c r="B316">
        <v>827</v>
      </c>
      <c r="C316" t="s">
        <v>1762</v>
      </c>
      <c r="D316" t="s">
        <v>1763</v>
      </c>
      <c r="E316" s="2">
        <v>106260</v>
      </c>
      <c r="F316" s="1">
        <v>39082</v>
      </c>
    </row>
    <row r="317" spans="1:21" x14ac:dyDescent="0.25">
      <c r="A317">
        <v>318</v>
      </c>
      <c r="B317">
        <v>828</v>
      </c>
      <c r="C317" t="s">
        <v>1765</v>
      </c>
      <c r="D317" t="s">
        <v>1766</v>
      </c>
      <c r="E317" s="2">
        <v>73145.75</v>
      </c>
      <c r="F317" s="1">
        <v>39082</v>
      </c>
    </row>
    <row r="318" spans="1:21" x14ac:dyDescent="0.25">
      <c r="A318">
        <v>319</v>
      </c>
      <c r="B318">
        <v>829</v>
      </c>
      <c r="C318" t="s">
        <v>1768</v>
      </c>
      <c r="D318" t="s">
        <v>1769</v>
      </c>
      <c r="E318" s="2">
        <v>55775</v>
      </c>
      <c r="F318" s="1">
        <v>39082</v>
      </c>
    </row>
    <row r="319" spans="1:21" x14ac:dyDescent="0.25">
      <c r="A319">
        <v>320</v>
      </c>
      <c r="B319">
        <v>830</v>
      </c>
      <c r="C319" t="s">
        <v>1771</v>
      </c>
      <c r="D319" t="s">
        <v>1760</v>
      </c>
      <c r="E319" s="2">
        <v>1932</v>
      </c>
      <c r="F319" s="1">
        <v>39082</v>
      </c>
    </row>
    <row r="320" spans="1:21" x14ac:dyDescent="0.25">
      <c r="A320">
        <v>321</v>
      </c>
      <c r="B320">
        <v>831</v>
      </c>
      <c r="C320" t="s">
        <v>1773</v>
      </c>
      <c r="D320" t="s">
        <v>1769</v>
      </c>
      <c r="E320" s="2">
        <v>55775</v>
      </c>
      <c r="F320" s="1">
        <v>39082</v>
      </c>
    </row>
    <row r="321" spans="1:6" x14ac:dyDescent="0.25">
      <c r="A321">
        <v>322</v>
      </c>
      <c r="B321">
        <v>832</v>
      </c>
      <c r="C321" t="s">
        <v>1774</v>
      </c>
      <c r="D321" t="s">
        <v>1760</v>
      </c>
      <c r="E321" s="2">
        <v>1932</v>
      </c>
      <c r="F321" s="1">
        <v>39082</v>
      </c>
    </row>
    <row r="322" spans="1:6" x14ac:dyDescent="0.25">
      <c r="A322">
        <v>323</v>
      </c>
      <c r="B322">
        <v>833</v>
      </c>
      <c r="C322" t="s">
        <v>1775</v>
      </c>
      <c r="D322" t="s">
        <v>1776</v>
      </c>
      <c r="E322" s="2">
        <v>1948.1</v>
      </c>
      <c r="F322" s="1">
        <v>39082</v>
      </c>
    </row>
    <row r="323" spans="1:6" x14ac:dyDescent="0.25">
      <c r="A323">
        <v>324</v>
      </c>
      <c r="B323">
        <v>834</v>
      </c>
      <c r="C323" t="s">
        <v>1778</v>
      </c>
      <c r="D323" t="s">
        <v>1779</v>
      </c>
      <c r="E323" s="2">
        <v>11902.5</v>
      </c>
      <c r="F323" s="1">
        <v>39082</v>
      </c>
    </row>
    <row r="324" spans="1:6" x14ac:dyDescent="0.25">
      <c r="A324">
        <v>325</v>
      </c>
      <c r="B324">
        <v>835</v>
      </c>
      <c r="C324" t="s">
        <v>1781</v>
      </c>
      <c r="D324" t="s">
        <v>1782</v>
      </c>
      <c r="E324" s="2">
        <v>6440</v>
      </c>
      <c r="F324" s="1">
        <v>39082</v>
      </c>
    </row>
    <row r="325" spans="1:6" x14ac:dyDescent="0.25">
      <c r="A325">
        <v>326</v>
      </c>
      <c r="B325">
        <v>836</v>
      </c>
      <c r="C325" t="s">
        <v>1784</v>
      </c>
      <c r="D325" t="s">
        <v>1785</v>
      </c>
      <c r="E325" s="2">
        <v>85008</v>
      </c>
      <c r="F325" s="1">
        <v>39082</v>
      </c>
    </row>
    <row r="326" spans="1:6" x14ac:dyDescent="0.25">
      <c r="A326">
        <v>327</v>
      </c>
      <c r="B326">
        <v>837</v>
      </c>
      <c r="C326" t="s">
        <v>1787</v>
      </c>
      <c r="D326" t="s">
        <v>1788</v>
      </c>
      <c r="E326" s="2">
        <v>74616.600000000006</v>
      </c>
      <c r="F326" s="1">
        <v>39082</v>
      </c>
    </row>
    <row r="327" spans="1:6" x14ac:dyDescent="0.25">
      <c r="A327">
        <v>328</v>
      </c>
      <c r="B327">
        <v>838</v>
      </c>
      <c r="C327" t="s">
        <v>1790</v>
      </c>
      <c r="D327" t="s">
        <v>1791</v>
      </c>
      <c r="E327" s="2">
        <v>37308.300000000003</v>
      </c>
      <c r="F327" s="1">
        <v>39082</v>
      </c>
    </row>
    <row r="328" spans="1:6" x14ac:dyDescent="0.25">
      <c r="A328">
        <v>329</v>
      </c>
      <c r="B328">
        <v>839</v>
      </c>
      <c r="C328" t="s">
        <v>1793</v>
      </c>
      <c r="D328" t="s">
        <v>1782</v>
      </c>
      <c r="E328" s="2">
        <v>6440</v>
      </c>
      <c r="F328" s="1">
        <v>39082</v>
      </c>
    </row>
    <row r="329" spans="1:6" x14ac:dyDescent="0.25">
      <c r="A329">
        <v>330</v>
      </c>
      <c r="B329">
        <v>840</v>
      </c>
      <c r="C329" t="s">
        <v>1794</v>
      </c>
      <c r="D329" t="s">
        <v>1785</v>
      </c>
      <c r="E329" s="2">
        <v>85008</v>
      </c>
      <c r="F329" s="1">
        <v>39082</v>
      </c>
    </row>
    <row r="330" spans="1:6" x14ac:dyDescent="0.25">
      <c r="A330">
        <v>331</v>
      </c>
      <c r="B330">
        <v>841</v>
      </c>
      <c r="C330" t="s">
        <v>1796</v>
      </c>
      <c r="D330" t="s">
        <v>1797</v>
      </c>
      <c r="E330" s="2">
        <v>29258.3</v>
      </c>
      <c r="F330" s="1">
        <v>39082</v>
      </c>
    </row>
    <row r="331" spans="1:6" x14ac:dyDescent="0.25">
      <c r="A331">
        <v>332</v>
      </c>
      <c r="B331">
        <v>842</v>
      </c>
      <c r="C331" t="s">
        <v>1799</v>
      </c>
      <c r="D331" t="s">
        <v>1791</v>
      </c>
      <c r="E331" s="2">
        <v>37308.300000000003</v>
      </c>
      <c r="F331" s="1">
        <v>39082</v>
      </c>
    </row>
    <row r="332" spans="1:6" x14ac:dyDescent="0.25">
      <c r="A332">
        <v>333</v>
      </c>
      <c r="B332">
        <v>882</v>
      </c>
      <c r="C332" t="s">
        <v>4225</v>
      </c>
      <c r="D332" t="s">
        <v>4226</v>
      </c>
      <c r="E332" s="2">
        <v>7877.5</v>
      </c>
      <c r="F332" s="1">
        <v>39082</v>
      </c>
    </row>
    <row r="333" spans="1:6" x14ac:dyDescent="0.25">
      <c r="A333">
        <v>334</v>
      </c>
      <c r="B333">
        <v>883</v>
      </c>
      <c r="C333" t="s">
        <v>4227</v>
      </c>
      <c r="D333" t="s">
        <v>4226</v>
      </c>
      <c r="E333" s="2">
        <v>7877.5</v>
      </c>
      <c r="F333" s="1">
        <v>39082</v>
      </c>
    </row>
    <row r="334" spans="1:6" x14ac:dyDescent="0.25">
      <c r="A334">
        <v>335</v>
      </c>
      <c r="B334">
        <v>884</v>
      </c>
      <c r="C334" t="s">
        <v>4228</v>
      </c>
      <c r="D334" t="s">
        <v>4226</v>
      </c>
      <c r="E334" s="2">
        <v>7877.5</v>
      </c>
      <c r="F334" s="1">
        <v>39082</v>
      </c>
    </row>
    <row r="335" spans="1:6" x14ac:dyDescent="0.25">
      <c r="A335">
        <v>336</v>
      </c>
      <c r="B335">
        <v>885</v>
      </c>
      <c r="C335" t="s">
        <v>4229</v>
      </c>
      <c r="D335" t="s">
        <v>4226</v>
      </c>
      <c r="E335" s="2">
        <v>7877.5</v>
      </c>
      <c r="F335" s="1">
        <v>39082</v>
      </c>
    </row>
    <row r="336" spans="1:6" x14ac:dyDescent="0.25">
      <c r="A336">
        <v>337</v>
      </c>
      <c r="B336">
        <v>886</v>
      </c>
      <c r="C336" t="s">
        <v>4230</v>
      </c>
      <c r="D336" t="s">
        <v>4226</v>
      </c>
      <c r="E336" s="2">
        <v>7877.5</v>
      </c>
      <c r="F336" s="1">
        <v>39082</v>
      </c>
    </row>
    <row r="337" spans="1:6" x14ac:dyDescent="0.25">
      <c r="A337">
        <v>338</v>
      </c>
      <c r="B337">
        <v>887</v>
      </c>
      <c r="C337" t="s">
        <v>4231</v>
      </c>
      <c r="D337" t="s">
        <v>4226</v>
      </c>
      <c r="E337" s="2">
        <v>7877.5</v>
      </c>
      <c r="F337" s="1">
        <v>39082</v>
      </c>
    </row>
    <row r="338" spans="1:6" x14ac:dyDescent="0.25">
      <c r="A338">
        <v>339</v>
      </c>
      <c r="B338">
        <v>888</v>
      </c>
      <c r="C338" t="s">
        <v>4232</v>
      </c>
      <c r="D338" t="s">
        <v>4226</v>
      </c>
      <c r="E338" s="2">
        <v>7877.5</v>
      </c>
      <c r="F338" s="1">
        <v>39082</v>
      </c>
    </row>
    <row r="339" spans="1:6" x14ac:dyDescent="0.25">
      <c r="A339">
        <v>340</v>
      </c>
      <c r="B339">
        <v>889</v>
      </c>
      <c r="C339" t="s">
        <v>4233</v>
      </c>
      <c r="D339" t="s">
        <v>4226</v>
      </c>
      <c r="E339" s="2">
        <v>7877.5</v>
      </c>
      <c r="F339" s="1">
        <v>39082</v>
      </c>
    </row>
    <row r="340" spans="1:6" x14ac:dyDescent="0.25">
      <c r="A340">
        <v>341</v>
      </c>
      <c r="B340">
        <v>890</v>
      </c>
      <c r="C340" t="s">
        <v>4234</v>
      </c>
      <c r="D340" t="s">
        <v>4226</v>
      </c>
      <c r="E340" s="2">
        <v>7877.5</v>
      </c>
      <c r="F340" s="1">
        <v>39082</v>
      </c>
    </row>
    <row r="341" spans="1:6" x14ac:dyDescent="0.25">
      <c r="A341">
        <v>342</v>
      </c>
      <c r="B341">
        <v>891</v>
      </c>
      <c r="C341" t="s">
        <v>4235</v>
      </c>
      <c r="D341" t="s">
        <v>4226</v>
      </c>
      <c r="E341" s="2">
        <v>7877.5</v>
      </c>
      <c r="F341" s="1">
        <v>39082</v>
      </c>
    </row>
    <row r="342" spans="1:6" x14ac:dyDescent="0.25">
      <c r="A342">
        <v>343</v>
      </c>
      <c r="B342">
        <v>892</v>
      </c>
      <c r="C342" t="s">
        <v>4236</v>
      </c>
      <c r="D342" t="s">
        <v>4226</v>
      </c>
      <c r="E342" s="2">
        <v>7877.5</v>
      </c>
      <c r="F342" s="1">
        <v>39082</v>
      </c>
    </row>
    <row r="343" spans="1:6" x14ac:dyDescent="0.25">
      <c r="A343">
        <v>344</v>
      </c>
      <c r="B343">
        <v>893</v>
      </c>
      <c r="C343" t="s">
        <v>4237</v>
      </c>
      <c r="D343" t="s">
        <v>4226</v>
      </c>
      <c r="E343" s="2">
        <v>7877.5</v>
      </c>
      <c r="F343" s="1">
        <v>39082</v>
      </c>
    </row>
    <row r="344" spans="1:6" x14ac:dyDescent="0.25">
      <c r="A344">
        <v>345</v>
      </c>
      <c r="B344">
        <v>894</v>
      </c>
      <c r="C344" t="s">
        <v>4238</v>
      </c>
      <c r="D344" t="s">
        <v>4226</v>
      </c>
      <c r="E344" s="2">
        <v>7877.5</v>
      </c>
      <c r="F344" s="1">
        <v>39082</v>
      </c>
    </row>
    <row r="345" spans="1:6" x14ac:dyDescent="0.25">
      <c r="A345">
        <v>346</v>
      </c>
      <c r="B345">
        <v>895</v>
      </c>
      <c r="C345" t="s">
        <v>4239</v>
      </c>
      <c r="D345" t="s">
        <v>4226</v>
      </c>
      <c r="E345" s="2">
        <v>7877.5</v>
      </c>
      <c r="F345" s="1">
        <v>39082</v>
      </c>
    </row>
    <row r="346" spans="1:6" x14ac:dyDescent="0.25">
      <c r="A346">
        <v>347</v>
      </c>
      <c r="B346">
        <v>896</v>
      </c>
      <c r="C346" t="s">
        <v>4240</v>
      </c>
      <c r="D346" t="s">
        <v>4226</v>
      </c>
      <c r="E346" s="2">
        <v>7877.5</v>
      </c>
      <c r="F346" s="1">
        <v>39082</v>
      </c>
    </row>
    <row r="347" spans="1:6" x14ac:dyDescent="0.25">
      <c r="A347">
        <v>348</v>
      </c>
      <c r="B347">
        <v>897</v>
      </c>
      <c r="C347" t="s">
        <v>4241</v>
      </c>
      <c r="D347" t="s">
        <v>4226</v>
      </c>
      <c r="E347" s="2">
        <v>7877.5</v>
      </c>
      <c r="F347" s="1">
        <v>39082</v>
      </c>
    </row>
    <row r="348" spans="1:6" x14ac:dyDescent="0.25">
      <c r="A348">
        <v>349</v>
      </c>
      <c r="B348">
        <v>898</v>
      </c>
      <c r="C348" t="s">
        <v>4242</v>
      </c>
      <c r="D348" t="s">
        <v>4226</v>
      </c>
      <c r="E348" s="2">
        <v>7877.5</v>
      </c>
      <c r="F348" s="1">
        <v>39082</v>
      </c>
    </row>
    <row r="349" spans="1:6" x14ac:dyDescent="0.25">
      <c r="A349">
        <v>350</v>
      </c>
      <c r="B349">
        <v>899</v>
      </c>
      <c r="C349" t="s">
        <v>4243</v>
      </c>
      <c r="D349" t="s">
        <v>4226</v>
      </c>
      <c r="E349" s="2">
        <v>7877.5</v>
      </c>
      <c r="F349" s="1">
        <v>39082</v>
      </c>
    </row>
    <row r="350" spans="1:6" x14ac:dyDescent="0.25">
      <c r="A350">
        <v>351</v>
      </c>
      <c r="B350">
        <v>900</v>
      </c>
      <c r="C350" t="s">
        <v>4244</v>
      </c>
      <c r="D350" t="s">
        <v>4226</v>
      </c>
      <c r="E350" s="2">
        <v>7877.5</v>
      </c>
      <c r="F350" s="1">
        <v>39082</v>
      </c>
    </row>
    <row r="351" spans="1:6" x14ac:dyDescent="0.25">
      <c r="A351">
        <v>352</v>
      </c>
      <c r="B351">
        <v>901</v>
      </c>
      <c r="C351" t="s">
        <v>4245</v>
      </c>
      <c r="D351" t="s">
        <v>4226</v>
      </c>
      <c r="E351" s="2">
        <v>7877.5</v>
      </c>
      <c r="F351" s="1">
        <v>39082</v>
      </c>
    </row>
    <row r="352" spans="1:6" x14ac:dyDescent="0.25">
      <c r="A352">
        <v>353</v>
      </c>
      <c r="B352">
        <v>902</v>
      </c>
      <c r="C352" t="s">
        <v>4246</v>
      </c>
      <c r="D352" t="s">
        <v>4226</v>
      </c>
      <c r="E352" s="2">
        <v>7877.5</v>
      </c>
      <c r="F352" s="1">
        <v>39082</v>
      </c>
    </row>
    <row r="353" spans="1:6" x14ac:dyDescent="0.25">
      <c r="A353">
        <v>354</v>
      </c>
      <c r="B353">
        <v>903</v>
      </c>
      <c r="C353" t="s">
        <v>4247</v>
      </c>
      <c r="D353" t="s">
        <v>4226</v>
      </c>
      <c r="E353" s="2">
        <v>7877.5</v>
      </c>
      <c r="F353" s="1">
        <v>39082</v>
      </c>
    </row>
    <row r="354" spans="1:6" x14ac:dyDescent="0.25">
      <c r="A354">
        <v>355</v>
      </c>
      <c r="B354">
        <v>904</v>
      </c>
      <c r="C354" t="s">
        <v>4248</v>
      </c>
      <c r="D354" t="s">
        <v>4226</v>
      </c>
      <c r="E354" s="2">
        <v>7877.5</v>
      </c>
      <c r="F354" s="1">
        <v>39082</v>
      </c>
    </row>
    <row r="355" spans="1:6" x14ac:dyDescent="0.25">
      <c r="A355">
        <v>356</v>
      </c>
      <c r="B355">
        <v>905</v>
      </c>
      <c r="C355" t="s">
        <v>4249</v>
      </c>
      <c r="D355" t="s">
        <v>4226</v>
      </c>
      <c r="E355" s="2">
        <v>7877.5</v>
      </c>
      <c r="F355" s="1">
        <v>39082</v>
      </c>
    </row>
    <row r="356" spans="1:6" x14ac:dyDescent="0.25">
      <c r="A356">
        <v>357</v>
      </c>
      <c r="B356">
        <v>906</v>
      </c>
      <c r="C356" t="s">
        <v>4250</v>
      </c>
      <c r="D356" t="s">
        <v>4226</v>
      </c>
      <c r="E356" s="2">
        <v>7877.5</v>
      </c>
      <c r="F356" s="1">
        <v>39082</v>
      </c>
    </row>
    <row r="357" spans="1:6" x14ac:dyDescent="0.25">
      <c r="A357">
        <v>358</v>
      </c>
      <c r="B357">
        <v>907</v>
      </c>
      <c r="C357" t="s">
        <v>4251</v>
      </c>
      <c r="D357" t="s">
        <v>4226</v>
      </c>
      <c r="E357" s="2">
        <v>7877.5</v>
      </c>
      <c r="F357" s="1">
        <v>39082</v>
      </c>
    </row>
    <row r="358" spans="1:6" x14ac:dyDescent="0.25">
      <c r="A358">
        <v>359</v>
      </c>
      <c r="B358">
        <v>908</v>
      </c>
      <c r="C358" t="s">
        <v>4252</v>
      </c>
      <c r="D358" t="s">
        <v>4226</v>
      </c>
      <c r="E358" s="2">
        <v>7877.5</v>
      </c>
      <c r="F358" s="1">
        <v>39082</v>
      </c>
    </row>
    <row r="359" spans="1:6" x14ac:dyDescent="0.25">
      <c r="A359">
        <v>360</v>
      </c>
      <c r="B359">
        <v>909</v>
      </c>
      <c r="C359" t="s">
        <v>4253</v>
      </c>
      <c r="D359" t="s">
        <v>4226</v>
      </c>
      <c r="E359" s="2">
        <v>7877.5</v>
      </c>
      <c r="F359" s="1">
        <v>39082</v>
      </c>
    </row>
    <row r="360" spans="1:6" x14ac:dyDescent="0.25">
      <c r="A360">
        <v>361</v>
      </c>
      <c r="B360">
        <v>910</v>
      </c>
      <c r="C360" t="s">
        <v>4254</v>
      </c>
      <c r="D360" t="s">
        <v>4226</v>
      </c>
      <c r="E360" s="2">
        <v>7877.5</v>
      </c>
      <c r="F360" s="1">
        <v>39082</v>
      </c>
    </row>
    <row r="361" spans="1:6" x14ac:dyDescent="0.25">
      <c r="A361">
        <v>362</v>
      </c>
      <c r="B361">
        <v>911</v>
      </c>
      <c r="C361" t="s">
        <v>4255</v>
      </c>
      <c r="D361" t="s">
        <v>4226</v>
      </c>
      <c r="E361" s="2">
        <v>7877.5</v>
      </c>
      <c r="F361" s="1">
        <v>39082</v>
      </c>
    </row>
    <row r="362" spans="1:6" x14ac:dyDescent="0.25">
      <c r="A362">
        <v>363</v>
      </c>
      <c r="B362">
        <v>912</v>
      </c>
      <c r="C362" t="s">
        <v>4256</v>
      </c>
      <c r="D362" t="s">
        <v>4226</v>
      </c>
      <c r="E362" s="2">
        <v>7877.5</v>
      </c>
      <c r="F362" s="1">
        <v>39082</v>
      </c>
    </row>
    <row r="363" spans="1:6" x14ac:dyDescent="0.25">
      <c r="A363">
        <v>364</v>
      </c>
      <c r="B363">
        <v>913</v>
      </c>
      <c r="C363" t="s">
        <v>4257</v>
      </c>
      <c r="D363" t="s">
        <v>4226</v>
      </c>
      <c r="E363" s="2">
        <v>7877.5</v>
      </c>
      <c r="F363" s="1">
        <v>39082</v>
      </c>
    </row>
    <row r="364" spans="1:6" x14ac:dyDescent="0.25">
      <c r="A364">
        <v>365</v>
      </c>
      <c r="B364">
        <v>914</v>
      </c>
      <c r="C364" t="s">
        <v>4258</v>
      </c>
      <c r="D364" t="s">
        <v>4226</v>
      </c>
      <c r="E364" s="2">
        <v>7877.5</v>
      </c>
      <c r="F364" s="1">
        <v>39082</v>
      </c>
    </row>
    <row r="365" spans="1:6" x14ac:dyDescent="0.25">
      <c r="A365">
        <v>366</v>
      </c>
      <c r="B365">
        <v>915</v>
      </c>
      <c r="C365" t="s">
        <v>4259</v>
      </c>
      <c r="D365" t="s">
        <v>4226</v>
      </c>
      <c r="E365" s="2">
        <v>7877.5</v>
      </c>
      <c r="F365" s="1">
        <v>39082</v>
      </c>
    </row>
    <row r="366" spans="1:6" x14ac:dyDescent="0.25">
      <c r="A366">
        <v>367</v>
      </c>
      <c r="B366">
        <v>916</v>
      </c>
      <c r="C366" t="s">
        <v>4260</v>
      </c>
      <c r="D366" t="s">
        <v>4226</v>
      </c>
      <c r="E366" s="2">
        <v>7877.5</v>
      </c>
      <c r="F366" s="1">
        <v>39082</v>
      </c>
    </row>
    <row r="367" spans="1:6" x14ac:dyDescent="0.25">
      <c r="A367">
        <v>368</v>
      </c>
      <c r="B367">
        <v>917</v>
      </c>
      <c r="C367" t="s">
        <v>4261</v>
      </c>
      <c r="D367" t="s">
        <v>4226</v>
      </c>
      <c r="E367" s="2">
        <v>7877.5</v>
      </c>
      <c r="F367" s="1">
        <v>39082</v>
      </c>
    </row>
    <row r="368" spans="1:6" x14ac:dyDescent="0.25">
      <c r="A368">
        <v>369</v>
      </c>
      <c r="B368">
        <v>918</v>
      </c>
      <c r="C368" t="s">
        <v>4262</v>
      </c>
      <c r="D368" t="s">
        <v>4226</v>
      </c>
      <c r="E368" s="2">
        <v>7877.5</v>
      </c>
      <c r="F368" s="1">
        <v>39082</v>
      </c>
    </row>
    <row r="369" spans="1:6" x14ac:dyDescent="0.25">
      <c r="A369">
        <v>370</v>
      </c>
      <c r="B369">
        <v>919</v>
      </c>
      <c r="C369" t="s">
        <v>4263</v>
      </c>
      <c r="D369" t="s">
        <v>4226</v>
      </c>
      <c r="E369" s="2">
        <v>7877.5</v>
      </c>
      <c r="F369" s="1">
        <v>39082</v>
      </c>
    </row>
    <row r="370" spans="1:6" x14ac:dyDescent="0.25">
      <c r="A370">
        <v>371</v>
      </c>
      <c r="B370">
        <v>920</v>
      </c>
      <c r="C370" t="s">
        <v>4264</v>
      </c>
      <c r="D370" t="s">
        <v>4226</v>
      </c>
      <c r="E370" s="2">
        <v>7877.5</v>
      </c>
      <c r="F370" s="1">
        <v>39082</v>
      </c>
    </row>
    <row r="371" spans="1:6" x14ac:dyDescent="0.25">
      <c r="A371">
        <v>372</v>
      </c>
      <c r="B371">
        <v>921</v>
      </c>
      <c r="C371" t="s">
        <v>4265</v>
      </c>
      <c r="D371" t="s">
        <v>4226</v>
      </c>
      <c r="E371" s="2">
        <v>7877.5</v>
      </c>
      <c r="F371" s="1">
        <v>39082</v>
      </c>
    </row>
    <row r="372" spans="1:6" x14ac:dyDescent="0.25">
      <c r="A372">
        <v>373</v>
      </c>
      <c r="B372">
        <v>922</v>
      </c>
      <c r="C372" t="s">
        <v>4266</v>
      </c>
      <c r="D372" t="s">
        <v>4226</v>
      </c>
      <c r="E372" s="2">
        <v>7877.5</v>
      </c>
      <c r="F372" s="1">
        <v>39082</v>
      </c>
    </row>
    <row r="373" spans="1:6" x14ac:dyDescent="0.25">
      <c r="A373">
        <v>374</v>
      </c>
      <c r="B373">
        <v>923</v>
      </c>
      <c r="C373" t="s">
        <v>4267</v>
      </c>
      <c r="D373" t="s">
        <v>4226</v>
      </c>
      <c r="E373" s="2">
        <v>7877.5</v>
      </c>
      <c r="F373" s="1">
        <v>39082</v>
      </c>
    </row>
    <row r="374" spans="1:6" x14ac:dyDescent="0.25">
      <c r="A374">
        <v>375</v>
      </c>
      <c r="B374">
        <v>924</v>
      </c>
      <c r="C374" t="s">
        <v>4268</v>
      </c>
      <c r="D374" t="s">
        <v>2165</v>
      </c>
      <c r="E374">
        <v>0</v>
      </c>
      <c r="F374" s="1">
        <v>39082</v>
      </c>
    </row>
    <row r="375" spans="1:6" x14ac:dyDescent="0.25">
      <c r="A375">
        <v>376</v>
      </c>
      <c r="B375">
        <v>925</v>
      </c>
      <c r="C375" t="s">
        <v>4269</v>
      </c>
      <c r="D375" t="s">
        <v>2165</v>
      </c>
      <c r="E375" s="2">
        <v>4376.72</v>
      </c>
      <c r="F375" s="1">
        <v>39082</v>
      </c>
    </row>
    <row r="376" spans="1:6" x14ac:dyDescent="0.25">
      <c r="A376">
        <v>377</v>
      </c>
      <c r="B376">
        <v>926</v>
      </c>
      <c r="C376" t="s">
        <v>4270</v>
      </c>
      <c r="D376" t="s">
        <v>2170</v>
      </c>
      <c r="E376">
        <v>0</v>
      </c>
      <c r="F376" s="1">
        <v>39082</v>
      </c>
    </row>
    <row r="377" spans="1:6" x14ac:dyDescent="0.25">
      <c r="A377">
        <v>378</v>
      </c>
      <c r="B377">
        <v>927</v>
      </c>
      <c r="C377" t="s">
        <v>4271</v>
      </c>
      <c r="D377" t="s">
        <v>2170</v>
      </c>
      <c r="E377" s="2">
        <v>2456.06</v>
      </c>
      <c r="F377" s="1">
        <v>39082</v>
      </c>
    </row>
    <row r="378" spans="1:6" x14ac:dyDescent="0.25">
      <c r="A378">
        <v>379</v>
      </c>
      <c r="B378">
        <v>928</v>
      </c>
      <c r="C378" t="s">
        <v>4272</v>
      </c>
      <c r="D378" t="s">
        <v>2175</v>
      </c>
      <c r="E378">
        <v>529</v>
      </c>
      <c r="F378" s="1">
        <v>39082</v>
      </c>
    </row>
    <row r="379" spans="1:6" x14ac:dyDescent="0.25">
      <c r="A379">
        <v>380</v>
      </c>
      <c r="B379">
        <v>929</v>
      </c>
      <c r="C379" t="s">
        <v>4273</v>
      </c>
      <c r="D379" t="s">
        <v>1900</v>
      </c>
      <c r="E379" s="2">
        <v>2961.25</v>
      </c>
      <c r="F379" s="1">
        <v>39082</v>
      </c>
    </row>
    <row r="380" spans="1:6" x14ac:dyDescent="0.25">
      <c r="A380">
        <v>381</v>
      </c>
      <c r="B380">
        <v>930</v>
      </c>
      <c r="C380" t="s">
        <v>4274</v>
      </c>
      <c r="D380" t="s">
        <v>1900</v>
      </c>
      <c r="E380" s="2">
        <v>2961.25</v>
      </c>
      <c r="F380" s="1">
        <v>39082</v>
      </c>
    </row>
    <row r="381" spans="1:6" x14ac:dyDescent="0.25">
      <c r="A381">
        <v>382</v>
      </c>
      <c r="B381">
        <v>931</v>
      </c>
      <c r="C381" t="s">
        <v>4275</v>
      </c>
      <c r="D381" t="s">
        <v>1900</v>
      </c>
      <c r="E381" s="2">
        <v>2961.25</v>
      </c>
      <c r="F381" s="1">
        <v>39082</v>
      </c>
    </row>
    <row r="382" spans="1:6" x14ac:dyDescent="0.25">
      <c r="A382">
        <v>383</v>
      </c>
      <c r="B382">
        <v>932</v>
      </c>
      <c r="C382" t="s">
        <v>4276</v>
      </c>
      <c r="D382" t="s">
        <v>1866</v>
      </c>
      <c r="E382">
        <v>155.25</v>
      </c>
      <c r="F382" s="1">
        <v>39082</v>
      </c>
    </row>
    <row r="383" spans="1:6" x14ac:dyDescent="0.25">
      <c r="A383">
        <v>384</v>
      </c>
      <c r="B383">
        <v>933</v>
      </c>
      <c r="C383" t="s">
        <v>4277</v>
      </c>
      <c r="D383" t="s">
        <v>1866</v>
      </c>
      <c r="E383">
        <v>155.25</v>
      </c>
      <c r="F383" s="1">
        <v>39082</v>
      </c>
    </row>
    <row r="384" spans="1:6" x14ac:dyDescent="0.25">
      <c r="A384">
        <v>385</v>
      </c>
      <c r="B384">
        <v>934</v>
      </c>
      <c r="C384" t="s">
        <v>4278</v>
      </c>
      <c r="D384" t="s">
        <v>1866</v>
      </c>
      <c r="E384">
        <v>155.25</v>
      </c>
      <c r="F384" s="1">
        <v>39082</v>
      </c>
    </row>
    <row r="385" spans="1:6" x14ac:dyDescent="0.25">
      <c r="A385">
        <v>386</v>
      </c>
      <c r="B385">
        <v>935</v>
      </c>
      <c r="C385" t="s">
        <v>4279</v>
      </c>
      <c r="D385" t="s">
        <v>1866</v>
      </c>
      <c r="E385">
        <v>155.25</v>
      </c>
      <c r="F385" s="1">
        <v>39082</v>
      </c>
    </row>
    <row r="386" spans="1:6" x14ac:dyDescent="0.25">
      <c r="A386">
        <v>387</v>
      </c>
      <c r="B386">
        <v>936</v>
      </c>
      <c r="C386" t="s">
        <v>4280</v>
      </c>
      <c r="D386" t="s">
        <v>1866</v>
      </c>
      <c r="E386">
        <v>155.25</v>
      </c>
      <c r="F386" s="1">
        <v>39082</v>
      </c>
    </row>
    <row r="387" spans="1:6" x14ac:dyDescent="0.25">
      <c r="A387">
        <v>388</v>
      </c>
      <c r="B387">
        <v>937</v>
      </c>
      <c r="C387" t="s">
        <v>4281</v>
      </c>
      <c r="D387" t="s">
        <v>1866</v>
      </c>
      <c r="E387">
        <v>155.25</v>
      </c>
      <c r="F387" s="1">
        <v>39082</v>
      </c>
    </row>
    <row r="388" spans="1:6" x14ac:dyDescent="0.25">
      <c r="A388">
        <v>389</v>
      </c>
      <c r="B388">
        <v>938</v>
      </c>
      <c r="C388" t="s">
        <v>4282</v>
      </c>
      <c r="D388" t="s">
        <v>1866</v>
      </c>
      <c r="E388">
        <v>155.25</v>
      </c>
      <c r="F388" s="1">
        <v>39082</v>
      </c>
    </row>
    <row r="389" spans="1:6" x14ac:dyDescent="0.25">
      <c r="A389">
        <v>390</v>
      </c>
      <c r="B389">
        <v>939</v>
      </c>
      <c r="C389" t="s">
        <v>4283</v>
      </c>
      <c r="D389" t="s">
        <v>1866</v>
      </c>
      <c r="E389">
        <v>155.25</v>
      </c>
      <c r="F389" s="1">
        <v>39082</v>
      </c>
    </row>
    <row r="390" spans="1:6" x14ac:dyDescent="0.25">
      <c r="A390">
        <v>391</v>
      </c>
      <c r="B390">
        <v>940</v>
      </c>
      <c r="C390" t="s">
        <v>4284</v>
      </c>
      <c r="D390" t="s">
        <v>1866</v>
      </c>
      <c r="E390">
        <v>155.25</v>
      </c>
      <c r="F390" s="1">
        <v>39082</v>
      </c>
    </row>
    <row r="391" spans="1:6" x14ac:dyDescent="0.25">
      <c r="A391">
        <v>392</v>
      </c>
      <c r="B391">
        <v>941</v>
      </c>
      <c r="C391" t="s">
        <v>4285</v>
      </c>
      <c r="D391" t="s">
        <v>1866</v>
      </c>
      <c r="E391">
        <v>155.25</v>
      </c>
      <c r="F391" s="1">
        <v>39082</v>
      </c>
    </row>
    <row r="392" spans="1:6" x14ac:dyDescent="0.25">
      <c r="A392">
        <v>393</v>
      </c>
      <c r="B392">
        <v>942</v>
      </c>
      <c r="C392" t="s">
        <v>4286</v>
      </c>
      <c r="D392" t="s">
        <v>1866</v>
      </c>
      <c r="E392">
        <v>155.25</v>
      </c>
      <c r="F392" s="1">
        <v>39082</v>
      </c>
    </row>
    <row r="393" spans="1:6" x14ac:dyDescent="0.25">
      <c r="A393">
        <v>394</v>
      </c>
      <c r="B393">
        <v>943</v>
      </c>
      <c r="C393" t="s">
        <v>4287</v>
      </c>
      <c r="D393" t="s">
        <v>1866</v>
      </c>
      <c r="E393">
        <v>155.25</v>
      </c>
      <c r="F393" s="1">
        <v>39082</v>
      </c>
    </row>
    <row r="394" spans="1:6" x14ac:dyDescent="0.25">
      <c r="A394">
        <v>395</v>
      </c>
      <c r="B394">
        <v>944</v>
      </c>
      <c r="C394" t="s">
        <v>4288</v>
      </c>
      <c r="D394" t="s">
        <v>1866</v>
      </c>
      <c r="E394">
        <v>155.25</v>
      </c>
      <c r="F394" s="1">
        <v>39082</v>
      </c>
    </row>
    <row r="395" spans="1:6" x14ac:dyDescent="0.25">
      <c r="A395">
        <v>396</v>
      </c>
      <c r="B395">
        <v>945</v>
      </c>
      <c r="C395" t="s">
        <v>4289</v>
      </c>
      <c r="D395" t="s">
        <v>1866</v>
      </c>
      <c r="E395">
        <v>155.25</v>
      </c>
      <c r="F395" s="1">
        <v>39082</v>
      </c>
    </row>
    <row r="396" spans="1:6" x14ac:dyDescent="0.25">
      <c r="A396">
        <v>397</v>
      </c>
      <c r="B396">
        <v>946</v>
      </c>
      <c r="C396" t="s">
        <v>4290</v>
      </c>
      <c r="D396" t="s">
        <v>1866</v>
      </c>
      <c r="E396">
        <v>155.25</v>
      </c>
      <c r="F396" s="1">
        <v>39082</v>
      </c>
    </row>
    <row r="397" spans="1:6" x14ac:dyDescent="0.25">
      <c r="A397">
        <v>398</v>
      </c>
      <c r="B397">
        <v>947</v>
      </c>
      <c r="C397" t="s">
        <v>4291</v>
      </c>
      <c r="D397" t="s">
        <v>1866</v>
      </c>
      <c r="E397">
        <v>155.25</v>
      </c>
      <c r="F397" s="1">
        <v>39082</v>
      </c>
    </row>
    <row r="398" spans="1:6" x14ac:dyDescent="0.25">
      <c r="A398">
        <v>399</v>
      </c>
      <c r="B398">
        <v>948</v>
      </c>
      <c r="C398" t="s">
        <v>4292</v>
      </c>
      <c r="D398" t="s">
        <v>1866</v>
      </c>
      <c r="E398">
        <v>155.25</v>
      </c>
      <c r="F398" s="1">
        <v>39082</v>
      </c>
    </row>
    <row r="399" spans="1:6" x14ac:dyDescent="0.25">
      <c r="A399">
        <v>400</v>
      </c>
      <c r="B399">
        <v>949</v>
      </c>
      <c r="C399" t="s">
        <v>4293</v>
      </c>
      <c r="D399" t="s">
        <v>1866</v>
      </c>
      <c r="E399">
        <v>155.25</v>
      </c>
      <c r="F399" s="1">
        <v>39082</v>
      </c>
    </row>
    <row r="400" spans="1:6" x14ac:dyDescent="0.25">
      <c r="A400">
        <v>401</v>
      </c>
      <c r="B400">
        <v>950</v>
      </c>
      <c r="C400" t="s">
        <v>4294</v>
      </c>
      <c r="D400" t="s">
        <v>1866</v>
      </c>
      <c r="E400">
        <v>155.25</v>
      </c>
      <c r="F400" s="1">
        <v>39082</v>
      </c>
    </row>
    <row r="401" spans="1:6" x14ac:dyDescent="0.25">
      <c r="A401">
        <v>402</v>
      </c>
      <c r="B401">
        <v>951</v>
      </c>
      <c r="C401" t="s">
        <v>4295</v>
      </c>
      <c r="D401" t="s">
        <v>1866</v>
      </c>
      <c r="E401">
        <v>155.25</v>
      </c>
      <c r="F401" s="1">
        <v>39082</v>
      </c>
    </row>
    <row r="402" spans="1:6" x14ac:dyDescent="0.25">
      <c r="A402">
        <v>403</v>
      </c>
      <c r="B402">
        <v>952</v>
      </c>
      <c r="C402" t="s">
        <v>4296</v>
      </c>
      <c r="D402" t="s">
        <v>1866</v>
      </c>
      <c r="E402">
        <v>155.25</v>
      </c>
      <c r="F402" s="1">
        <v>39082</v>
      </c>
    </row>
    <row r="403" spans="1:6" x14ac:dyDescent="0.25">
      <c r="A403">
        <v>404</v>
      </c>
      <c r="B403">
        <v>953</v>
      </c>
      <c r="C403" t="s">
        <v>4297</v>
      </c>
      <c r="D403" t="s">
        <v>1866</v>
      </c>
      <c r="E403">
        <v>155.25</v>
      </c>
      <c r="F403" s="1">
        <v>39082</v>
      </c>
    </row>
    <row r="404" spans="1:6" x14ac:dyDescent="0.25">
      <c r="A404">
        <v>405</v>
      </c>
      <c r="B404">
        <v>954</v>
      </c>
      <c r="C404" t="s">
        <v>4298</v>
      </c>
      <c r="D404" t="s">
        <v>1866</v>
      </c>
      <c r="E404">
        <v>155.25</v>
      </c>
      <c r="F404" s="1">
        <v>39082</v>
      </c>
    </row>
    <row r="405" spans="1:6" x14ac:dyDescent="0.25">
      <c r="A405">
        <v>406</v>
      </c>
      <c r="B405">
        <v>955</v>
      </c>
      <c r="C405" t="s">
        <v>4299</v>
      </c>
      <c r="D405" t="s">
        <v>1866</v>
      </c>
      <c r="E405">
        <v>155.25</v>
      </c>
      <c r="F405" s="1">
        <v>39082</v>
      </c>
    </row>
    <row r="406" spans="1:6" x14ac:dyDescent="0.25">
      <c r="A406">
        <v>407</v>
      </c>
      <c r="B406">
        <v>956</v>
      </c>
      <c r="C406" t="s">
        <v>4300</v>
      </c>
      <c r="D406" t="s">
        <v>1866</v>
      </c>
      <c r="E406">
        <v>155.25</v>
      </c>
      <c r="F406" s="1">
        <v>39082</v>
      </c>
    </row>
    <row r="407" spans="1:6" x14ac:dyDescent="0.25">
      <c r="A407">
        <v>408</v>
      </c>
      <c r="B407">
        <v>957</v>
      </c>
      <c r="C407" t="s">
        <v>4301</v>
      </c>
      <c r="D407" t="s">
        <v>1866</v>
      </c>
      <c r="E407">
        <v>155.25</v>
      </c>
      <c r="F407" s="1">
        <v>39082</v>
      </c>
    </row>
    <row r="408" spans="1:6" x14ac:dyDescent="0.25">
      <c r="A408">
        <v>409</v>
      </c>
      <c r="B408">
        <v>958</v>
      </c>
      <c r="C408" t="s">
        <v>4302</v>
      </c>
      <c r="D408" t="s">
        <v>1866</v>
      </c>
      <c r="E408">
        <v>155.25</v>
      </c>
      <c r="F408" s="1">
        <v>39082</v>
      </c>
    </row>
    <row r="409" spans="1:6" x14ac:dyDescent="0.25">
      <c r="A409">
        <v>410</v>
      </c>
      <c r="B409">
        <v>959</v>
      </c>
      <c r="C409" t="s">
        <v>4303</v>
      </c>
      <c r="D409" t="s">
        <v>1866</v>
      </c>
      <c r="E409">
        <v>155.25</v>
      </c>
      <c r="F409" s="1">
        <v>39082</v>
      </c>
    </row>
    <row r="410" spans="1:6" x14ac:dyDescent="0.25">
      <c r="A410">
        <v>411</v>
      </c>
      <c r="B410">
        <v>960</v>
      </c>
      <c r="C410" t="s">
        <v>4304</v>
      </c>
      <c r="D410" t="s">
        <v>1866</v>
      </c>
      <c r="E410">
        <v>155.25</v>
      </c>
      <c r="F410" s="1">
        <v>39082</v>
      </c>
    </row>
    <row r="411" spans="1:6" x14ac:dyDescent="0.25">
      <c r="A411">
        <v>412</v>
      </c>
      <c r="B411">
        <v>961</v>
      </c>
      <c r="C411" t="s">
        <v>4305</v>
      </c>
      <c r="D411" t="s">
        <v>1866</v>
      </c>
      <c r="E411">
        <v>155.25</v>
      </c>
      <c r="F411" s="1">
        <v>39082</v>
      </c>
    </row>
    <row r="412" spans="1:6" x14ac:dyDescent="0.25">
      <c r="A412">
        <v>413</v>
      </c>
      <c r="B412">
        <v>962</v>
      </c>
      <c r="C412" t="s">
        <v>4306</v>
      </c>
      <c r="D412" t="s">
        <v>1866</v>
      </c>
      <c r="E412">
        <v>155.25</v>
      </c>
      <c r="F412" s="1">
        <v>39082</v>
      </c>
    </row>
    <row r="413" spans="1:6" x14ac:dyDescent="0.25">
      <c r="A413">
        <v>414</v>
      </c>
      <c r="B413">
        <v>963</v>
      </c>
      <c r="C413" t="s">
        <v>4307</v>
      </c>
      <c r="D413" t="s">
        <v>1866</v>
      </c>
      <c r="E413">
        <v>155.25</v>
      </c>
      <c r="F413" s="1">
        <v>39082</v>
      </c>
    </row>
    <row r="414" spans="1:6" x14ac:dyDescent="0.25">
      <c r="A414">
        <v>415</v>
      </c>
      <c r="B414">
        <v>964</v>
      </c>
      <c r="C414" t="s">
        <v>4308</v>
      </c>
      <c r="D414" t="s">
        <v>1866</v>
      </c>
      <c r="E414">
        <v>155.25</v>
      </c>
      <c r="F414" s="1">
        <v>39082</v>
      </c>
    </row>
    <row r="415" spans="1:6" x14ac:dyDescent="0.25">
      <c r="A415">
        <v>416</v>
      </c>
      <c r="B415">
        <v>965</v>
      </c>
      <c r="C415" t="s">
        <v>4309</v>
      </c>
      <c r="D415" t="s">
        <v>1866</v>
      </c>
      <c r="E415">
        <v>155.25</v>
      </c>
      <c r="F415" s="1">
        <v>39082</v>
      </c>
    </row>
    <row r="416" spans="1:6" x14ac:dyDescent="0.25">
      <c r="A416">
        <v>417</v>
      </c>
      <c r="B416">
        <v>966</v>
      </c>
      <c r="C416" t="s">
        <v>4310</v>
      </c>
      <c r="D416" t="s">
        <v>1866</v>
      </c>
      <c r="E416">
        <v>155.25</v>
      </c>
      <c r="F416" s="1">
        <v>39082</v>
      </c>
    </row>
    <row r="417" spans="1:6" x14ac:dyDescent="0.25">
      <c r="A417">
        <v>418</v>
      </c>
      <c r="B417">
        <v>967</v>
      </c>
      <c r="C417" t="s">
        <v>4311</v>
      </c>
      <c r="D417" t="s">
        <v>1866</v>
      </c>
      <c r="E417">
        <v>155.25</v>
      </c>
      <c r="F417" s="1">
        <v>39082</v>
      </c>
    </row>
    <row r="418" spans="1:6" x14ac:dyDescent="0.25">
      <c r="A418">
        <v>419</v>
      </c>
      <c r="B418">
        <v>968</v>
      </c>
      <c r="C418" t="s">
        <v>4312</v>
      </c>
      <c r="D418" t="s">
        <v>1866</v>
      </c>
      <c r="E418">
        <v>155.25</v>
      </c>
      <c r="F418" s="1">
        <v>39082</v>
      </c>
    </row>
    <row r="419" spans="1:6" x14ac:dyDescent="0.25">
      <c r="A419">
        <v>420</v>
      </c>
      <c r="B419">
        <v>969</v>
      </c>
      <c r="C419" t="s">
        <v>4313</v>
      </c>
      <c r="D419" t="s">
        <v>1866</v>
      </c>
      <c r="E419">
        <v>155.25</v>
      </c>
      <c r="F419" s="1">
        <v>39082</v>
      </c>
    </row>
    <row r="420" spans="1:6" x14ac:dyDescent="0.25">
      <c r="A420">
        <v>421</v>
      </c>
      <c r="B420">
        <v>970</v>
      </c>
      <c r="C420" t="s">
        <v>4314</v>
      </c>
      <c r="D420" t="s">
        <v>1866</v>
      </c>
      <c r="E420">
        <v>155.25</v>
      </c>
      <c r="F420" s="1">
        <v>39082</v>
      </c>
    </row>
    <row r="421" spans="1:6" x14ac:dyDescent="0.25">
      <c r="A421">
        <v>422</v>
      </c>
      <c r="B421">
        <v>971</v>
      </c>
      <c r="C421" t="s">
        <v>4315</v>
      </c>
      <c r="D421" t="s">
        <v>1866</v>
      </c>
      <c r="E421">
        <v>155.25</v>
      </c>
      <c r="F421" s="1">
        <v>39082</v>
      </c>
    </row>
    <row r="422" spans="1:6" x14ac:dyDescent="0.25">
      <c r="A422">
        <v>423</v>
      </c>
      <c r="B422">
        <v>972</v>
      </c>
      <c r="C422" t="s">
        <v>1865</v>
      </c>
      <c r="D422" t="s">
        <v>1866</v>
      </c>
      <c r="E422">
        <v>155.25</v>
      </c>
      <c r="F422" s="1">
        <v>39082</v>
      </c>
    </row>
    <row r="423" spans="1:6" x14ac:dyDescent="0.25">
      <c r="A423">
        <v>424</v>
      </c>
      <c r="B423">
        <v>973</v>
      </c>
      <c r="C423" t="s">
        <v>1868</v>
      </c>
      <c r="D423" t="s">
        <v>1866</v>
      </c>
      <c r="E423">
        <v>155.25</v>
      </c>
      <c r="F423" s="1">
        <v>39082</v>
      </c>
    </row>
    <row r="424" spans="1:6" x14ac:dyDescent="0.25">
      <c r="A424">
        <v>425</v>
      </c>
      <c r="B424">
        <v>974</v>
      </c>
      <c r="C424" t="s">
        <v>1870</v>
      </c>
      <c r="D424" t="s">
        <v>1866</v>
      </c>
      <c r="E424">
        <v>155.25</v>
      </c>
      <c r="F424" s="1">
        <v>39082</v>
      </c>
    </row>
    <row r="425" spans="1:6" x14ac:dyDescent="0.25">
      <c r="A425">
        <v>426</v>
      </c>
      <c r="B425">
        <v>975</v>
      </c>
      <c r="C425" t="s">
        <v>1872</v>
      </c>
      <c r="D425" t="s">
        <v>1866</v>
      </c>
      <c r="E425">
        <v>155.25</v>
      </c>
      <c r="F425" s="1">
        <v>39082</v>
      </c>
    </row>
    <row r="426" spans="1:6" x14ac:dyDescent="0.25">
      <c r="A426">
        <v>427</v>
      </c>
      <c r="B426">
        <v>976</v>
      </c>
      <c r="C426" t="s">
        <v>1874</v>
      </c>
      <c r="D426" t="s">
        <v>1866</v>
      </c>
      <c r="E426">
        <v>155.25</v>
      </c>
      <c r="F426" s="1">
        <v>39082</v>
      </c>
    </row>
    <row r="427" spans="1:6" x14ac:dyDescent="0.25">
      <c r="A427">
        <v>428</v>
      </c>
      <c r="B427">
        <v>977</v>
      </c>
      <c r="C427" t="s">
        <v>1876</v>
      </c>
      <c r="D427" t="s">
        <v>1866</v>
      </c>
      <c r="E427">
        <v>155.25</v>
      </c>
      <c r="F427" s="1">
        <v>39082</v>
      </c>
    </row>
    <row r="428" spans="1:6" x14ac:dyDescent="0.25">
      <c r="A428">
        <v>429</v>
      </c>
      <c r="B428">
        <v>978</v>
      </c>
      <c r="C428" t="s">
        <v>1878</v>
      </c>
      <c r="D428" t="s">
        <v>1866</v>
      </c>
      <c r="E428">
        <v>155.25</v>
      </c>
      <c r="F428" s="1">
        <v>39082</v>
      </c>
    </row>
    <row r="429" spans="1:6" x14ac:dyDescent="0.25">
      <c r="A429">
        <v>430</v>
      </c>
      <c r="B429">
        <v>979</v>
      </c>
      <c r="C429" t="s">
        <v>1880</v>
      </c>
      <c r="D429" t="s">
        <v>1866</v>
      </c>
      <c r="E429">
        <v>155.25</v>
      </c>
      <c r="F429" s="1">
        <v>39082</v>
      </c>
    </row>
    <row r="430" spans="1:6" x14ac:dyDescent="0.25">
      <c r="A430">
        <v>431</v>
      </c>
      <c r="B430">
        <v>980</v>
      </c>
      <c r="C430" t="s">
        <v>1882</v>
      </c>
      <c r="D430" t="s">
        <v>1883</v>
      </c>
      <c r="E430" s="2">
        <v>1426</v>
      </c>
      <c r="F430" s="1">
        <v>39082</v>
      </c>
    </row>
    <row r="431" spans="1:6" x14ac:dyDescent="0.25">
      <c r="A431">
        <v>432</v>
      </c>
      <c r="B431">
        <v>981</v>
      </c>
      <c r="C431" t="s">
        <v>1885</v>
      </c>
      <c r="D431" t="s">
        <v>1883</v>
      </c>
      <c r="E431" s="2">
        <v>1426</v>
      </c>
      <c r="F431" s="1">
        <v>39082</v>
      </c>
    </row>
    <row r="432" spans="1:6" x14ac:dyDescent="0.25">
      <c r="A432">
        <v>433</v>
      </c>
      <c r="B432">
        <v>982</v>
      </c>
      <c r="C432" t="s">
        <v>1887</v>
      </c>
      <c r="D432" t="s">
        <v>1883</v>
      </c>
      <c r="E432" s="2">
        <v>1426</v>
      </c>
      <c r="F432" s="1">
        <v>39082</v>
      </c>
    </row>
    <row r="433" spans="1:6" x14ac:dyDescent="0.25">
      <c r="A433">
        <v>434</v>
      </c>
      <c r="B433">
        <v>983</v>
      </c>
      <c r="C433" t="s">
        <v>1889</v>
      </c>
      <c r="D433" t="s">
        <v>1883</v>
      </c>
      <c r="E433" s="2">
        <v>1426</v>
      </c>
      <c r="F433" s="1">
        <v>39082</v>
      </c>
    </row>
    <row r="434" spans="1:6" x14ac:dyDescent="0.25">
      <c r="A434">
        <v>435</v>
      </c>
      <c r="B434">
        <v>984</v>
      </c>
      <c r="C434" t="s">
        <v>1891</v>
      </c>
      <c r="D434" t="s">
        <v>1883</v>
      </c>
      <c r="E434" s="2">
        <v>1426</v>
      </c>
      <c r="F434" s="1">
        <v>39082</v>
      </c>
    </row>
    <row r="435" spans="1:6" x14ac:dyDescent="0.25">
      <c r="A435">
        <v>436</v>
      </c>
      <c r="B435">
        <v>985</v>
      </c>
      <c r="C435" t="s">
        <v>1893</v>
      </c>
      <c r="D435" t="s">
        <v>1883</v>
      </c>
      <c r="E435" s="2">
        <v>1426</v>
      </c>
      <c r="F435" s="1">
        <v>39082</v>
      </c>
    </row>
    <row r="436" spans="1:6" x14ac:dyDescent="0.25">
      <c r="A436">
        <v>437</v>
      </c>
      <c r="B436">
        <v>986</v>
      </c>
      <c r="C436" t="s">
        <v>1895</v>
      </c>
      <c r="D436" t="s">
        <v>1883</v>
      </c>
      <c r="E436" s="2">
        <v>1426</v>
      </c>
      <c r="F436" s="1">
        <v>39082</v>
      </c>
    </row>
    <row r="437" spans="1:6" x14ac:dyDescent="0.25">
      <c r="A437">
        <v>438</v>
      </c>
      <c r="B437">
        <v>987</v>
      </c>
      <c r="C437" t="s">
        <v>1897</v>
      </c>
      <c r="D437" t="s">
        <v>1883</v>
      </c>
      <c r="E437" s="2">
        <v>1426</v>
      </c>
      <c r="F437" s="1">
        <v>39082</v>
      </c>
    </row>
    <row r="438" spans="1:6" x14ac:dyDescent="0.25">
      <c r="A438">
        <v>439</v>
      </c>
      <c r="B438">
        <v>988</v>
      </c>
      <c r="C438" t="s">
        <v>1899</v>
      </c>
      <c r="D438" t="s">
        <v>1900</v>
      </c>
      <c r="E438" s="2">
        <v>2380.5</v>
      </c>
      <c r="F438" s="1">
        <v>39082</v>
      </c>
    </row>
    <row r="439" spans="1:6" x14ac:dyDescent="0.25">
      <c r="A439">
        <v>440</v>
      </c>
      <c r="B439">
        <v>989</v>
      </c>
      <c r="C439" t="s">
        <v>1902</v>
      </c>
      <c r="D439" t="s">
        <v>1900</v>
      </c>
      <c r="E439" s="2">
        <v>2380.5</v>
      </c>
      <c r="F439" s="1">
        <v>39082</v>
      </c>
    </row>
    <row r="440" spans="1:6" x14ac:dyDescent="0.25">
      <c r="A440">
        <v>441</v>
      </c>
      <c r="B440">
        <v>990</v>
      </c>
      <c r="C440" t="s">
        <v>1904</v>
      </c>
      <c r="D440" t="s">
        <v>1900</v>
      </c>
      <c r="E440" s="2">
        <v>2380.5</v>
      </c>
      <c r="F440" s="1">
        <v>39082</v>
      </c>
    </row>
    <row r="441" spans="1:6" x14ac:dyDescent="0.25">
      <c r="A441">
        <v>442</v>
      </c>
      <c r="B441">
        <v>991</v>
      </c>
      <c r="C441" t="s">
        <v>1906</v>
      </c>
      <c r="D441" t="s">
        <v>1907</v>
      </c>
      <c r="E441" s="2">
        <v>5290</v>
      </c>
      <c r="F441" s="1">
        <v>39082</v>
      </c>
    </row>
    <row r="442" spans="1:6" x14ac:dyDescent="0.25">
      <c r="A442">
        <v>443</v>
      </c>
      <c r="B442">
        <v>992</v>
      </c>
      <c r="C442" t="s">
        <v>1909</v>
      </c>
      <c r="D442" t="s">
        <v>1907</v>
      </c>
      <c r="E442" s="2">
        <v>5290</v>
      </c>
      <c r="F442" s="1">
        <v>39082</v>
      </c>
    </row>
    <row r="443" spans="1:6" x14ac:dyDescent="0.25">
      <c r="A443">
        <v>444</v>
      </c>
      <c r="B443">
        <v>993</v>
      </c>
      <c r="C443" t="s">
        <v>1911</v>
      </c>
      <c r="D443" t="s">
        <v>1907</v>
      </c>
      <c r="E443" s="2">
        <v>5290</v>
      </c>
      <c r="F443" s="1">
        <v>39082</v>
      </c>
    </row>
    <row r="444" spans="1:6" x14ac:dyDescent="0.25">
      <c r="A444">
        <v>445</v>
      </c>
      <c r="B444">
        <v>994</v>
      </c>
      <c r="C444" t="s">
        <v>1913</v>
      </c>
      <c r="D444" t="s">
        <v>1907</v>
      </c>
      <c r="E444" s="2">
        <v>5290</v>
      </c>
      <c r="F444" s="1">
        <v>39082</v>
      </c>
    </row>
    <row r="445" spans="1:6" x14ac:dyDescent="0.25">
      <c r="A445">
        <v>446</v>
      </c>
      <c r="B445">
        <v>995</v>
      </c>
      <c r="C445" t="s">
        <v>1915</v>
      </c>
      <c r="D445" t="s">
        <v>1907</v>
      </c>
      <c r="E445" s="2">
        <v>5290</v>
      </c>
      <c r="F445" s="1">
        <v>39082</v>
      </c>
    </row>
    <row r="446" spans="1:6" x14ac:dyDescent="0.25">
      <c r="A446">
        <v>447</v>
      </c>
      <c r="B446">
        <v>996</v>
      </c>
      <c r="C446" t="s">
        <v>1917</v>
      </c>
      <c r="D446" t="s">
        <v>1907</v>
      </c>
      <c r="E446" s="2">
        <v>5290</v>
      </c>
      <c r="F446" s="1">
        <v>39082</v>
      </c>
    </row>
    <row r="447" spans="1:6" x14ac:dyDescent="0.25">
      <c r="A447">
        <v>448</v>
      </c>
      <c r="B447">
        <v>997</v>
      </c>
      <c r="C447" t="s">
        <v>1919</v>
      </c>
      <c r="D447" t="s">
        <v>1920</v>
      </c>
      <c r="E447">
        <v>885.5</v>
      </c>
      <c r="F447" s="1">
        <v>39082</v>
      </c>
    </row>
    <row r="448" spans="1:6" x14ac:dyDescent="0.25">
      <c r="A448">
        <v>449</v>
      </c>
      <c r="B448">
        <v>998</v>
      </c>
      <c r="C448" t="s">
        <v>1921</v>
      </c>
      <c r="D448" t="s">
        <v>1922</v>
      </c>
      <c r="E448" s="2">
        <v>6670</v>
      </c>
      <c r="F448" s="1">
        <v>39082</v>
      </c>
    </row>
    <row r="449" spans="1:6" x14ac:dyDescent="0.25">
      <c r="A449">
        <v>450</v>
      </c>
      <c r="B449">
        <v>999</v>
      </c>
      <c r="C449" t="s">
        <v>1923</v>
      </c>
      <c r="D449" t="s">
        <v>1924</v>
      </c>
      <c r="E449" s="2">
        <v>1725</v>
      </c>
      <c r="F449" s="1">
        <v>39082</v>
      </c>
    </row>
    <row r="450" spans="1:6" x14ac:dyDescent="0.25">
      <c r="A450">
        <v>451</v>
      </c>
      <c r="B450">
        <v>1000</v>
      </c>
      <c r="C450" t="s">
        <v>1926</v>
      </c>
      <c r="D450" t="s">
        <v>1924</v>
      </c>
      <c r="E450" s="2">
        <v>1725</v>
      </c>
      <c r="F450" s="1">
        <v>39082</v>
      </c>
    </row>
    <row r="451" spans="1:6" x14ac:dyDescent="0.25">
      <c r="A451">
        <v>452</v>
      </c>
      <c r="B451">
        <v>1001</v>
      </c>
      <c r="C451" t="s">
        <v>1928</v>
      </c>
      <c r="D451" t="s">
        <v>1929</v>
      </c>
      <c r="E451">
        <v>0</v>
      </c>
      <c r="F451" s="1">
        <v>39082</v>
      </c>
    </row>
    <row r="452" spans="1:6" x14ac:dyDescent="0.25">
      <c r="A452">
        <v>453</v>
      </c>
      <c r="B452">
        <v>1002</v>
      </c>
      <c r="C452" t="s">
        <v>1930</v>
      </c>
      <c r="D452" t="s">
        <v>1931</v>
      </c>
      <c r="E452">
        <v>0</v>
      </c>
      <c r="F452" s="1">
        <v>39082</v>
      </c>
    </row>
    <row r="453" spans="1:6" x14ac:dyDescent="0.25">
      <c r="A453">
        <v>454</v>
      </c>
      <c r="B453">
        <v>1003</v>
      </c>
      <c r="C453" t="s">
        <v>1932</v>
      </c>
      <c r="D453" t="s">
        <v>1931</v>
      </c>
      <c r="E453">
        <v>0</v>
      </c>
      <c r="F453" s="1">
        <v>39082</v>
      </c>
    </row>
    <row r="454" spans="1:6" x14ac:dyDescent="0.25">
      <c r="A454">
        <v>455</v>
      </c>
      <c r="B454">
        <v>1004</v>
      </c>
      <c r="C454" t="s">
        <v>1933</v>
      </c>
      <c r="D454" t="s">
        <v>1934</v>
      </c>
      <c r="E454" s="2">
        <v>3795</v>
      </c>
      <c r="F454" s="1">
        <v>39082</v>
      </c>
    </row>
    <row r="455" spans="1:6" x14ac:dyDescent="0.25">
      <c r="A455">
        <v>456</v>
      </c>
      <c r="B455">
        <v>1005</v>
      </c>
      <c r="C455" t="s">
        <v>1936</v>
      </c>
      <c r="D455" t="s">
        <v>1934</v>
      </c>
      <c r="E455" s="2">
        <v>3795</v>
      </c>
      <c r="F455" s="1">
        <v>39082</v>
      </c>
    </row>
    <row r="456" spans="1:6" x14ac:dyDescent="0.25">
      <c r="A456">
        <v>457</v>
      </c>
      <c r="B456">
        <v>1006</v>
      </c>
      <c r="C456" t="s">
        <v>1938</v>
      </c>
      <c r="D456" t="s">
        <v>1934</v>
      </c>
      <c r="E456" s="2">
        <v>3795</v>
      </c>
      <c r="F456" s="1">
        <v>39082</v>
      </c>
    </row>
    <row r="457" spans="1:6" x14ac:dyDescent="0.25">
      <c r="A457">
        <v>458</v>
      </c>
      <c r="B457">
        <v>1007</v>
      </c>
      <c r="C457" t="s">
        <v>1940</v>
      </c>
      <c r="D457" t="s">
        <v>1941</v>
      </c>
      <c r="E457">
        <v>0</v>
      </c>
      <c r="F457" s="1">
        <v>39082</v>
      </c>
    </row>
    <row r="458" spans="1:6" x14ac:dyDescent="0.25">
      <c r="A458">
        <v>459</v>
      </c>
      <c r="B458">
        <v>1008</v>
      </c>
      <c r="C458" t="s">
        <v>1942</v>
      </c>
      <c r="D458" t="s">
        <v>1941</v>
      </c>
      <c r="E458">
        <v>0</v>
      </c>
      <c r="F458" s="1">
        <v>39082</v>
      </c>
    </row>
    <row r="459" spans="1:6" x14ac:dyDescent="0.25">
      <c r="A459">
        <v>460</v>
      </c>
      <c r="B459">
        <v>1009</v>
      </c>
      <c r="C459" t="s">
        <v>1943</v>
      </c>
      <c r="D459" t="s">
        <v>1944</v>
      </c>
      <c r="E459" s="2">
        <v>3588</v>
      </c>
      <c r="F459" s="1">
        <v>39082</v>
      </c>
    </row>
    <row r="460" spans="1:6" x14ac:dyDescent="0.25">
      <c r="A460">
        <v>461</v>
      </c>
      <c r="B460">
        <v>1010</v>
      </c>
      <c r="C460" t="s">
        <v>1945</v>
      </c>
      <c r="D460" t="s">
        <v>1944</v>
      </c>
      <c r="E460" s="2">
        <v>3588</v>
      </c>
      <c r="F460" s="1">
        <v>39082</v>
      </c>
    </row>
    <row r="461" spans="1:6" x14ac:dyDescent="0.25">
      <c r="A461">
        <v>462</v>
      </c>
      <c r="B461">
        <v>1011</v>
      </c>
      <c r="C461" t="s">
        <v>1946</v>
      </c>
      <c r="D461" t="s">
        <v>1944</v>
      </c>
      <c r="E461" s="2">
        <v>3588</v>
      </c>
      <c r="F461" s="1">
        <v>39082</v>
      </c>
    </row>
    <row r="462" spans="1:6" x14ac:dyDescent="0.25">
      <c r="A462">
        <v>463</v>
      </c>
      <c r="B462">
        <v>1012</v>
      </c>
      <c r="C462" t="s">
        <v>1947</v>
      </c>
      <c r="D462" t="s">
        <v>1948</v>
      </c>
      <c r="E462" s="2">
        <v>6095</v>
      </c>
      <c r="F462" s="1">
        <v>39082</v>
      </c>
    </row>
    <row r="463" spans="1:6" x14ac:dyDescent="0.25">
      <c r="A463">
        <v>464</v>
      </c>
      <c r="B463">
        <v>1013</v>
      </c>
      <c r="C463" t="s">
        <v>1949</v>
      </c>
      <c r="D463" t="s">
        <v>1948</v>
      </c>
      <c r="E463" s="2">
        <v>6095</v>
      </c>
      <c r="F463" s="1">
        <v>39082</v>
      </c>
    </row>
    <row r="464" spans="1:6" x14ac:dyDescent="0.25">
      <c r="A464">
        <v>465</v>
      </c>
      <c r="B464">
        <v>1014</v>
      </c>
      <c r="C464" t="s">
        <v>1950</v>
      </c>
      <c r="D464" t="s">
        <v>1948</v>
      </c>
      <c r="E464" s="2">
        <v>6095</v>
      </c>
      <c r="F464" s="1">
        <v>39082</v>
      </c>
    </row>
    <row r="465" spans="1:6" x14ac:dyDescent="0.25">
      <c r="A465">
        <v>466</v>
      </c>
      <c r="B465">
        <v>1015</v>
      </c>
      <c r="C465" t="s">
        <v>1951</v>
      </c>
      <c r="D465" t="s">
        <v>1952</v>
      </c>
      <c r="E465" s="2">
        <v>4945</v>
      </c>
      <c r="F465" s="1">
        <v>39082</v>
      </c>
    </row>
    <row r="466" spans="1:6" x14ac:dyDescent="0.25">
      <c r="A466">
        <v>467</v>
      </c>
      <c r="B466">
        <v>1016</v>
      </c>
      <c r="C466" t="s">
        <v>1954</v>
      </c>
      <c r="D466" t="s">
        <v>1955</v>
      </c>
      <c r="E466" s="2">
        <v>7245</v>
      </c>
      <c r="F466" s="1">
        <v>39082</v>
      </c>
    </row>
    <row r="467" spans="1:6" x14ac:dyDescent="0.25">
      <c r="A467">
        <v>468</v>
      </c>
      <c r="B467">
        <v>1017</v>
      </c>
      <c r="C467" t="s">
        <v>1957</v>
      </c>
      <c r="D467" t="s">
        <v>1958</v>
      </c>
      <c r="E467">
        <v>227.7</v>
      </c>
      <c r="F467" s="1">
        <v>39082</v>
      </c>
    </row>
    <row r="468" spans="1:6" x14ac:dyDescent="0.25">
      <c r="A468">
        <v>469</v>
      </c>
      <c r="B468">
        <v>1018</v>
      </c>
      <c r="C468" t="s">
        <v>1959</v>
      </c>
      <c r="D468" t="s">
        <v>1960</v>
      </c>
      <c r="E468" s="2">
        <v>5267</v>
      </c>
      <c r="F468" s="1">
        <v>39082</v>
      </c>
    </row>
    <row r="469" spans="1:6" x14ac:dyDescent="0.25">
      <c r="A469">
        <v>470</v>
      </c>
      <c r="B469">
        <v>1019</v>
      </c>
      <c r="C469" t="s">
        <v>1962</v>
      </c>
      <c r="D469" t="s">
        <v>1963</v>
      </c>
      <c r="E469" s="2">
        <v>2817.5</v>
      </c>
      <c r="F469" s="1">
        <v>39082</v>
      </c>
    </row>
    <row r="470" spans="1:6" x14ac:dyDescent="0.25">
      <c r="A470">
        <v>471</v>
      </c>
      <c r="B470">
        <v>1020</v>
      </c>
      <c r="C470" t="s">
        <v>1965</v>
      </c>
      <c r="D470" t="s">
        <v>1966</v>
      </c>
      <c r="E470" s="2">
        <v>8625</v>
      </c>
      <c r="F470" s="1">
        <v>39082</v>
      </c>
    </row>
    <row r="471" spans="1:6" x14ac:dyDescent="0.25">
      <c r="A471">
        <v>472</v>
      </c>
      <c r="B471">
        <v>1021</v>
      </c>
      <c r="C471" t="s">
        <v>1968</v>
      </c>
      <c r="D471" t="s">
        <v>1969</v>
      </c>
      <c r="E471" s="2">
        <v>6555</v>
      </c>
      <c r="F471" s="1">
        <v>39082</v>
      </c>
    </row>
    <row r="472" spans="1:6" x14ac:dyDescent="0.25">
      <c r="A472">
        <v>473</v>
      </c>
      <c r="B472">
        <v>1022</v>
      </c>
      <c r="C472" t="s">
        <v>1971</v>
      </c>
      <c r="D472" t="s">
        <v>1972</v>
      </c>
      <c r="E472" s="2">
        <v>4025</v>
      </c>
      <c r="F472" s="1">
        <v>39082</v>
      </c>
    </row>
    <row r="473" spans="1:6" x14ac:dyDescent="0.25">
      <c r="A473">
        <v>474</v>
      </c>
      <c r="B473">
        <v>1023</v>
      </c>
      <c r="C473" t="s">
        <v>1973</v>
      </c>
      <c r="D473" t="s">
        <v>1974</v>
      </c>
      <c r="E473" s="2">
        <v>2029.75</v>
      </c>
      <c r="F473" s="1">
        <v>39082</v>
      </c>
    </row>
    <row r="474" spans="1:6" x14ac:dyDescent="0.25">
      <c r="A474">
        <v>475</v>
      </c>
      <c r="B474">
        <v>1024</v>
      </c>
      <c r="C474" t="s">
        <v>1976</v>
      </c>
      <c r="D474" t="s">
        <v>1974</v>
      </c>
      <c r="E474" s="2">
        <v>2029.75</v>
      </c>
      <c r="F474" s="1">
        <v>39082</v>
      </c>
    </row>
    <row r="475" spans="1:6" x14ac:dyDescent="0.25">
      <c r="A475">
        <v>476</v>
      </c>
      <c r="B475">
        <v>1025</v>
      </c>
      <c r="C475" t="s">
        <v>1978</v>
      </c>
      <c r="D475" t="s">
        <v>1974</v>
      </c>
      <c r="E475" s="2">
        <v>2029.75</v>
      </c>
      <c r="F475" s="1">
        <v>39082</v>
      </c>
    </row>
    <row r="476" spans="1:6" x14ac:dyDescent="0.25">
      <c r="A476">
        <v>477</v>
      </c>
      <c r="B476">
        <v>1026</v>
      </c>
      <c r="C476" t="s">
        <v>1980</v>
      </c>
      <c r="D476" t="s">
        <v>1974</v>
      </c>
      <c r="E476" s="2">
        <v>2029.75</v>
      </c>
      <c r="F476" s="1">
        <v>39082</v>
      </c>
    </row>
    <row r="477" spans="1:6" x14ac:dyDescent="0.25">
      <c r="A477">
        <v>478</v>
      </c>
      <c r="B477">
        <v>1027</v>
      </c>
      <c r="C477" t="s">
        <v>1982</v>
      </c>
      <c r="D477" t="s">
        <v>1974</v>
      </c>
      <c r="E477" s="2">
        <v>2029.75</v>
      </c>
      <c r="F477" s="1">
        <v>39082</v>
      </c>
    </row>
    <row r="478" spans="1:6" x14ac:dyDescent="0.25">
      <c r="A478">
        <v>479</v>
      </c>
      <c r="B478">
        <v>1028</v>
      </c>
      <c r="C478" t="s">
        <v>1984</v>
      </c>
      <c r="D478" t="s">
        <v>1985</v>
      </c>
      <c r="E478" s="2">
        <v>2875</v>
      </c>
      <c r="F478" s="1">
        <v>39082</v>
      </c>
    </row>
    <row r="479" spans="1:6" x14ac:dyDescent="0.25">
      <c r="A479">
        <v>480</v>
      </c>
      <c r="B479">
        <v>1029</v>
      </c>
      <c r="C479" t="s">
        <v>1987</v>
      </c>
      <c r="D479" t="s">
        <v>1988</v>
      </c>
      <c r="E479" s="2">
        <v>3105</v>
      </c>
      <c r="F479" s="1">
        <v>39082</v>
      </c>
    </row>
    <row r="480" spans="1:6" x14ac:dyDescent="0.25">
      <c r="A480">
        <v>481</v>
      </c>
      <c r="B480">
        <v>1096</v>
      </c>
      <c r="C480" t="s">
        <v>2150</v>
      </c>
      <c r="D480" t="s">
        <v>2151</v>
      </c>
      <c r="E480" s="2">
        <v>93564</v>
      </c>
      <c r="F480" s="1">
        <v>39082</v>
      </c>
    </row>
    <row r="481" spans="1:6" x14ac:dyDescent="0.25">
      <c r="A481">
        <v>482</v>
      </c>
      <c r="B481">
        <v>1097</v>
      </c>
      <c r="C481" t="s">
        <v>2154</v>
      </c>
      <c r="D481" t="s">
        <v>2155</v>
      </c>
      <c r="E481" s="2">
        <v>6549.48</v>
      </c>
      <c r="F481" s="1">
        <v>39082</v>
      </c>
    </row>
    <row r="482" spans="1:6" x14ac:dyDescent="0.25">
      <c r="A482">
        <v>483</v>
      </c>
      <c r="B482">
        <v>1098</v>
      </c>
      <c r="C482" t="s">
        <v>2157</v>
      </c>
      <c r="D482" t="s">
        <v>2155</v>
      </c>
      <c r="E482">
        <v>0</v>
      </c>
      <c r="F482" s="1">
        <v>39082</v>
      </c>
    </row>
    <row r="483" spans="1:6" x14ac:dyDescent="0.25">
      <c r="A483">
        <v>484</v>
      </c>
      <c r="B483">
        <v>1099</v>
      </c>
      <c r="C483" t="s">
        <v>2159</v>
      </c>
      <c r="D483" t="s">
        <v>2160</v>
      </c>
      <c r="E483" s="2">
        <v>6549.48</v>
      </c>
      <c r="F483" s="1">
        <v>39082</v>
      </c>
    </row>
    <row r="484" spans="1:6" x14ac:dyDescent="0.25">
      <c r="A484">
        <v>485</v>
      </c>
      <c r="B484">
        <v>1100</v>
      </c>
      <c r="C484" t="s">
        <v>2162</v>
      </c>
      <c r="D484" t="s">
        <v>2160</v>
      </c>
      <c r="E484">
        <v>0</v>
      </c>
      <c r="F484" s="1">
        <v>39082</v>
      </c>
    </row>
    <row r="485" spans="1:6" x14ac:dyDescent="0.25">
      <c r="A485">
        <v>486</v>
      </c>
      <c r="B485">
        <v>1101</v>
      </c>
      <c r="C485" t="s">
        <v>2164</v>
      </c>
      <c r="D485" t="s">
        <v>2165</v>
      </c>
      <c r="E485">
        <v>0</v>
      </c>
      <c r="F485" s="1">
        <v>39082</v>
      </c>
    </row>
    <row r="486" spans="1:6" x14ac:dyDescent="0.25">
      <c r="A486">
        <v>487</v>
      </c>
      <c r="B486">
        <v>1102</v>
      </c>
      <c r="C486" t="s">
        <v>2167</v>
      </c>
      <c r="D486" t="s">
        <v>2165</v>
      </c>
      <c r="E486" s="2">
        <v>4376.72</v>
      </c>
      <c r="F486" s="1">
        <v>39082</v>
      </c>
    </row>
    <row r="487" spans="1:6" x14ac:dyDescent="0.25">
      <c r="A487">
        <v>488</v>
      </c>
      <c r="B487">
        <v>1103</v>
      </c>
      <c r="C487" t="s">
        <v>2169</v>
      </c>
      <c r="D487" t="s">
        <v>2170</v>
      </c>
      <c r="E487">
        <v>0</v>
      </c>
      <c r="F487" s="1">
        <v>39082</v>
      </c>
    </row>
    <row r="488" spans="1:6" x14ac:dyDescent="0.25">
      <c r="A488">
        <v>489</v>
      </c>
      <c r="B488">
        <v>1104</v>
      </c>
      <c r="C488" t="s">
        <v>2172</v>
      </c>
      <c r="D488" t="s">
        <v>2170</v>
      </c>
      <c r="E488" s="2">
        <v>2456.06</v>
      </c>
      <c r="F488" s="1">
        <v>39082</v>
      </c>
    </row>
    <row r="489" spans="1:6" x14ac:dyDescent="0.25">
      <c r="A489">
        <v>490</v>
      </c>
      <c r="B489">
        <v>1105</v>
      </c>
      <c r="C489" t="s">
        <v>2174</v>
      </c>
      <c r="D489" t="s">
        <v>2175</v>
      </c>
      <c r="E489">
        <v>529</v>
      </c>
      <c r="F489" s="1">
        <v>39082</v>
      </c>
    </row>
    <row r="490" spans="1:6" x14ac:dyDescent="0.25">
      <c r="A490">
        <v>491</v>
      </c>
      <c r="B490">
        <v>1106</v>
      </c>
      <c r="C490" t="s">
        <v>2177</v>
      </c>
      <c r="D490" t="s">
        <v>1900</v>
      </c>
      <c r="E490" s="2">
        <v>2961.25</v>
      </c>
      <c r="F490" s="1">
        <v>39082</v>
      </c>
    </row>
    <row r="491" spans="1:6" x14ac:dyDescent="0.25">
      <c r="A491">
        <v>492</v>
      </c>
      <c r="B491">
        <v>1107</v>
      </c>
      <c r="C491" t="s">
        <v>2179</v>
      </c>
      <c r="D491" t="s">
        <v>1900</v>
      </c>
      <c r="E491" s="2">
        <v>2961.25</v>
      </c>
      <c r="F491" s="1">
        <v>39082</v>
      </c>
    </row>
    <row r="492" spans="1:6" x14ac:dyDescent="0.25">
      <c r="A492">
        <v>493</v>
      </c>
      <c r="B492">
        <v>1108</v>
      </c>
      <c r="C492" t="s">
        <v>2181</v>
      </c>
      <c r="D492" t="s">
        <v>1900</v>
      </c>
      <c r="E492" s="2">
        <v>2961.25</v>
      </c>
      <c r="F492" s="1">
        <v>39082</v>
      </c>
    </row>
    <row r="493" spans="1:6" x14ac:dyDescent="0.25">
      <c r="A493">
        <v>494</v>
      </c>
      <c r="B493">
        <v>1109</v>
      </c>
      <c r="C493" t="s">
        <v>2183</v>
      </c>
      <c r="D493" t="s">
        <v>1866</v>
      </c>
      <c r="E493">
        <v>155.25</v>
      </c>
      <c r="F493" s="1">
        <v>39082</v>
      </c>
    </row>
    <row r="494" spans="1:6" x14ac:dyDescent="0.25">
      <c r="A494">
        <v>495</v>
      </c>
      <c r="B494">
        <v>1110</v>
      </c>
      <c r="C494" t="s">
        <v>2185</v>
      </c>
      <c r="D494" t="s">
        <v>1866</v>
      </c>
      <c r="E494">
        <v>155.25</v>
      </c>
      <c r="F494" s="1">
        <v>39082</v>
      </c>
    </row>
    <row r="495" spans="1:6" x14ac:dyDescent="0.25">
      <c r="A495">
        <v>496</v>
      </c>
      <c r="B495">
        <v>1111</v>
      </c>
      <c r="C495" t="s">
        <v>2187</v>
      </c>
      <c r="D495" t="s">
        <v>1866</v>
      </c>
      <c r="E495">
        <v>155.25</v>
      </c>
      <c r="F495" s="1">
        <v>39082</v>
      </c>
    </row>
    <row r="496" spans="1:6" x14ac:dyDescent="0.25">
      <c r="A496">
        <v>497</v>
      </c>
      <c r="B496">
        <v>1112</v>
      </c>
      <c r="C496" t="s">
        <v>2189</v>
      </c>
      <c r="D496" t="s">
        <v>1866</v>
      </c>
      <c r="E496">
        <v>155.25</v>
      </c>
      <c r="F496" s="1">
        <v>39082</v>
      </c>
    </row>
    <row r="497" spans="1:6" x14ac:dyDescent="0.25">
      <c r="A497">
        <v>498</v>
      </c>
      <c r="B497">
        <v>1113</v>
      </c>
      <c r="C497" t="s">
        <v>2191</v>
      </c>
      <c r="D497" t="s">
        <v>1866</v>
      </c>
      <c r="E497">
        <v>155.25</v>
      </c>
      <c r="F497" s="1">
        <v>39082</v>
      </c>
    </row>
    <row r="498" spans="1:6" x14ac:dyDescent="0.25">
      <c r="A498">
        <v>499</v>
      </c>
      <c r="B498">
        <v>1114</v>
      </c>
      <c r="C498" t="s">
        <v>2193</v>
      </c>
      <c r="D498" t="s">
        <v>1866</v>
      </c>
      <c r="E498">
        <v>155.25</v>
      </c>
      <c r="F498" s="1">
        <v>39082</v>
      </c>
    </row>
    <row r="499" spans="1:6" x14ac:dyDescent="0.25">
      <c r="A499">
        <v>500</v>
      </c>
      <c r="B499">
        <v>1115</v>
      </c>
      <c r="C499" t="s">
        <v>2195</v>
      </c>
      <c r="D499" t="s">
        <v>1866</v>
      </c>
      <c r="E499">
        <v>155.25</v>
      </c>
      <c r="F499" s="1">
        <v>39082</v>
      </c>
    </row>
    <row r="500" spans="1:6" x14ac:dyDescent="0.25">
      <c r="A500">
        <v>501</v>
      </c>
      <c r="B500">
        <v>1116</v>
      </c>
      <c r="C500" t="s">
        <v>2197</v>
      </c>
      <c r="D500" t="s">
        <v>1866</v>
      </c>
      <c r="E500">
        <v>155.25</v>
      </c>
      <c r="F500" s="1">
        <v>39082</v>
      </c>
    </row>
    <row r="501" spans="1:6" x14ac:dyDescent="0.25">
      <c r="A501">
        <v>502</v>
      </c>
      <c r="B501">
        <v>1117</v>
      </c>
      <c r="C501" t="s">
        <v>2199</v>
      </c>
      <c r="D501" t="s">
        <v>1866</v>
      </c>
      <c r="E501">
        <v>155.25</v>
      </c>
      <c r="F501" s="1">
        <v>39082</v>
      </c>
    </row>
    <row r="502" spans="1:6" x14ac:dyDescent="0.25">
      <c r="A502">
        <v>503</v>
      </c>
      <c r="B502">
        <v>1118</v>
      </c>
      <c r="C502" t="s">
        <v>2201</v>
      </c>
      <c r="D502" t="s">
        <v>1866</v>
      </c>
      <c r="E502">
        <v>155.25</v>
      </c>
      <c r="F502" s="1">
        <v>39082</v>
      </c>
    </row>
    <row r="503" spans="1:6" x14ac:dyDescent="0.25">
      <c r="A503">
        <v>504</v>
      </c>
      <c r="B503">
        <v>1119</v>
      </c>
      <c r="C503" t="s">
        <v>2203</v>
      </c>
      <c r="D503" t="s">
        <v>1866</v>
      </c>
      <c r="E503">
        <v>155.25</v>
      </c>
      <c r="F503" s="1">
        <v>39082</v>
      </c>
    </row>
    <row r="504" spans="1:6" x14ac:dyDescent="0.25">
      <c r="A504">
        <v>505</v>
      </c>
      <c r="B504">
        <v>1120</v>
      </c>
      <c r="C504" t="s">
        <v>2205</v>
      </c>
      <c r="D504" t="s">
        <v>1866</v>
      </c>
      <c r="E504">
        <v>155.25</v>
      </c>
      <c r="F504" s="1">
        <v>39082</v>
      </c>
    </row>
    <row r="505" spans="1:6" x14ac:dyDescent="0.25">
      <c r="A505">
        <v>506</v>
      </c>
      <c r="B505">
        <v>1121</v>
      </c>
      <c r="C505" t="s">
        <v>2207</v>
      </c>
      <c r="D505" t="s">
        <v>1866</v>
      </c>
      <c r="E505">
        <v>155.25</v>
      </c>
      <c r="F505" s="1">
        <v>39082</v>
      </c>
    </row>
    <row r="506" spans="1:6" x14ac:dyDescent="0.25">
      <c r="A506">
        <v>507</v>
      </c>
      <c r="B506">
        <v>1122</v>
      </c>
      <c r="C506" t="s">
        <v>2209</v>
      </c>
      <c r="D506" t="s">
        <v>1866</v>
      </c>
      <c r="E506">
        <v>155.25</v>
      </c>
      <c r="F506" s="1">
        <v>39082</v>
      </c>
    </row>
    <row r="507" spans="1:6" x14ac:dyDescent="0.25">
      <c r="A507">
        <v>508</v>
      </c>
      <c r="B507">
        <v>1123</v>
      </c>
      <c r="C507" t="s">
        <v>2211</v>
      </c>
      <c r="D507" t="s">
        <v>1866</v>
      </c>
      <c r="E507">
        <v>155.25</v>
      </c>
      <c r="F507" s="1">
        <v>39082</v>
      </c>
    </row>
    <row r="508" spans="1:6" x14ac:dyDescent="0.25">
      <c r="A508">
        <v>509</v>
      </c>
      <c r="B508">
        <v>1124</v>
      </c>
      <c r="C508" t="s">
        <v>2213</v>
      </c>
      <c r="D508" t="s">
        <v>1866</v>
      </c>
      <c r="E508">
        <v>155.25</v>
      </c>
      <c r="F508" s="1">
        <v>39082</v>
      </c>
    </row>
    <row r="509" spans="1:6" x14ac:dyDescent="0.25">
      <c r="A509">
        <v>510</v>
      </c>
      <c r="B509">
        <v>1125</v>
      </c>
      <c r="C509" t="s">
        <v>2215</v>
      </c>
      <c r="D509" t="s">
        <v>1866</v>
      </c>
      <c r="E509">
        <v>155.25</v>
      </c>
      <c r="F509" s="1">
        <v>39082</v>
      </c>
    </row>
    <row r="510" spans="1:6" x14ac:dyDescent="0.25">
      <c r="A510">
        <v>511</v>
      </c>
      <c r="B510">
        <v>1126</v>
      </c>
      <c r="C510" t="s">
        <v>2217</v>
      </c>
      <c r="D510" t="s">
        <v>1866</v>
      </c>
      <c r="E510">
        <v>155.25</v>
      </c>
      <c r="F510" s="1">
        <v>39082</v>
      </c>
    </row>
    <row r="511" spans="1:6" x14ac:dyDescent="0.25">
      <c r="A511">
        <v>512</v>
      </c>
      <c r="B511">
        <v>1127</v>
      </c>
      <c r="C511" t="s">
        <v>2219</v>
      </c>
      <c r="D511" t="s">
        <v>1866</v>
      </c>
      <c r="E511">
        <v>155.25</v>
      </c>
      <c r="F511" s="1">
        <v>39082</v>
      </c>
    </row>
    <row r="512" spans="1:6" x14ac:dyDescent="0.25">
      <c r="A512">
        <v>513</v>
      </c>
      <c r="B512">
        <v>1128</v>
      </c>
      <c r="C512" t="s">
        <v>2221</v>
      </c>
      <c r="D512" t="s">
        <v>1866</v>
      </c>
      <c r="E512">
        <v>155.25</v>
      </c>
      <c r="F512" s="1">
        <v>39082</v>
      </c>
    </row>
    <row r="513" spans="1:6" x14ac:dyDescent="0.25">
      <c r="A513">
        <v>514</v>
      </c>
      <c r="B513">
        <v>1129</v>
      </c>
      <c r="C513" t="s">
        <v>2223</v>
      </c>
      <c r="D513" t="s">
        <v>1866</v>
      </c>
      <c r="E513">
        <v>155.25</v>
      </c>
      <c r="F513" s="1">
        <v>39082</v>
      </c>
    </row>
    <row r="514" spans="1:6" x14ac:dyDescent="0.25">
      <c r="A514">
        <v>515</v>
      </c>
      <c r="B514">
        <v>1130</v>
      </c>
      <c r="C514" t="s">
        <v>2225</v>
      </c>
      <c r="D514" t="s">
        <v>1866</v>
      </c>
      <c r="E514">
        <v>155.25</v>
      </c>
      <c r="F514" s="1">
        <v>39082</v>
      </c>
    </row>
    <row r="515" spans="1:6" x14ac:dyDescent="0.25">
      <c r="A515">
        <v>516</v>
      </c>
      <c r="B515">
        <v>1131</v>
      </c>
      <c r="C515" t="s">
        <v>2227</v>
      </c>
      <c r="D515" t="s">
        <v>1866</v>
      </c>
      <c r="E515">
        <v>155.25</v>
      </c>
      <c r="F515" s="1">
        <v>39082</v>
      </c>
    </row>
    <row r="516" spans="1:6" x14ac:dyDescent="0.25">
      <c r="A516">
        <v>517</v>
      </c>
      <c r="B516">
        <v>1132</v>
      </c>
      <c r="C516" t="s">
        <v>2229</v>
      </c>
      <c r="D516" t="s">
        <v>1866</v>
      </c>
      <c r="E516">
        <v>155.25</v>
      </c>
      <c r="F516" s="1">
        <v>39082</v>
      </c>
    </row>
    <row r="517" spans="1:6" x14ac:dyDescent="0.25">
      <c r="A517">
        <v>518</v>
      </c>
      <c r="B517">
        <v>1133</v>
      </c>
      <c r="C517" t="s">
        <v>2231</v>
      </c>
      <c r="D517" t="s">
        <v>1866</v>
      </c>
      <c r="E517">
        <v>155.25</v>
      </c>
      <c r="F517" s="1">
        <v>39082</v>
      </c>
    </row>
    <row r="518" spans="1:6" x14ac:dyDescent="0.25">
      <c r="A518">
        <v>519</v>
      </c>
      <c r="B518">
        <v>1134</v>
      </c>
      <c r="C518" t="s">
        <v>2233</v>
      </c>
      <c r="D518" t="s">
        <v>1866</v>
      </c>
      <c r="E518">
        <v>155.25</v>
      </c>
      <c r="F518" s="1">
        <v>39082</v>
      </c>
    </row>
    <row r="519" spans="1:6" x14ac:dyDescent="0.25">
      <c r="A519">
        <v>520</v>
      </c>
      <c r="B519">
        <v>1135</v>
      </c>
      <c r="C519" t="s">
        <v>2235</v>
      </c>
      <c r="D519" t="s">
        <v>1866</v>
      </c>
      <c r="E519">
        <v>155.25</v>
      </c>
      <c r="F519" s="1">
        <v>39082</v>
      </c>
    </row>
    <row r="520" spans="1:6" x14ac:dyDescent="0.25">
      <c r="A520">
        <v>521</v>
      </c>
      <c r="B520">
        <v>1136</v>
      </c>
      <c r="C520" t="s">
        <v>2237</v>
      </c>
      <c r="D520" t="s">
        <v>1866</v>
      </c>
      <c r="E520">
        <v>155.25</v>
      </c>
      <c r="F520" s="1">
        <v>39082</v>
      </c>
    </row>
    <row r="521" spans="1:6" x14ac:dyDescent="0.25">
      <c r="A521">
        <v>522</v>
      </c>
      <c r="B521">
        <v>1137</v>
      </c>
      <c r="C521" t="s">
        <v>2239</v>
      </c>
      <c r="D521" t="s">
        <v>1866</v>
      </c>
      <c r="E521">
        <v>155.25</v>
      </c>
      <c r="F521" s="1">
        <v>39082</v>
      </c>
    </row>
    <row r="522" spans="1:6" x14ac:dyDescent="0.25">
      <c r="A522">
        <v>523</v>
      </c>
      <c r="B522">
        <v>1138</v>
      </c>
      <c r="C522" t="s">
        <v>2241</v>
      </c>
      <c r="D522" t="s">
        <v>1866</v>
      </c>
      <c r="E522">
        <v>155.25</v>
      </c>
      <c r="F522" s="1">
        <v>39082</v>
      </c>
    </row>
    <row r="523" spans="1:6" x14ac:dyDescent="0.25">
      <c r="A523">
        <v>524</v>
      </c>
      <c r="B523">
        <v>1139</v>
      </c>
      <c r="C523" t="s">
        <v>2243</v>
      </c>
      <c r="D523" t="s">
        <v>1866</v>
      </c>
      <c r="E523">
        <v>155.25</v>
      </c>
      <c r="F523" s="1">
        <v>39082</v>
      </c>
    </row>
    <row r="524" spans="1:6" x14ac:dyDescent="0.25">
      <c r="A524">
        <v>525</v>
      </c>
      <c r="B524">
        <v>1140</v>
      </c>
      <c r="C524" t="s">
        <v>2245</v>
      </c>
      <c r="D524" t="s">
        <v>1866</v>
      </c>
      <c r="E524">
        <v>155.25</v>
      </c>
      <c r="F524" s="1">
        <v>39082</v>
      </c>
    </row>
    <row r="525" spans="1:6" x14ac:dyDescent="0.25">
      <c r="A525">
        <v>526</v>
      </c>
      <c r="B525">
        <v>1141</v>
      </c>
      <c r="C525" t="s">
        <v>2247</v>
      </c>
      <c r="D525" t="s">
        <v>1866</v>
      </c>
      <c r="E525">
        <v>155.25</v>
      </c>
      <c r="F525" s="1">
        <v>39082</v>
      </c>
    </row>
    <row r="526" spans="1:6" x14ac:dyDescent="0.25">
      <c r="A526">
        <v>527</v>
      </c>
      <c r="B526">
        <v>1142</v>
      </c>
      <c r="C526" t="s">
        <v>2249</v>
      </c>
      <c r="D526" t="s">
        <v>1866</v>
      </c>
      <c r="E526">
        <v>155.25</v>
      </c>
      <c r="F526" s="1">
        <v>39082</v>
      </c>
    </row>
    <row r="527" spans="1:6" x14ac:dyDescent="0.25">
      <c r="A527">
        <v>528</v>
      </c>
      <c r="B527">
        <v>1143</v>
      </c>
      <c r="C527" t="s">
        <v>2251</v>
      </c>
      <c r="D527" t="s">
        <v>1866</v>
      </c>
      <c r="E527">
        <v>155.25</v>
      </c>
      <c r="F527" s="1">
        <v>39082</v>
      </c>
    </row>
    <row r="528" spans="1:6" x14ac:dyDescent="0.25">
      <c r="A528">
        <v>529</v>
      </c>
      <c r="B528">
        <v>1144</v>
      </c>
      <c r="C528" t="s">
        <v>2253</v>
      </c>
      <c r="D528" t="s">
        <v>1866</v>
      </c>
      <c r="E528">
        <v>155.25</v>
      </c>
      <c r="F528" s="1">
        <v>39082</v>
      </c>
    </row>
    <row r="529" spans="1:6" x14ac:dyDescent="0.25">
      <c r="A529">
        <v>530</v>
      </c>
      <c r="B529">
        <v>1145</v>
      </c>
      <c r="C529" t="s">
        <v>2255</v>
      </c>
      <c r="D529" t="s">
        <v>1866</v>
      </c>
      <c r="E529">
        <v>155.25</v>
      </c>
      <c r="F529" s="1">
        <v>39082</v>
      </c>
    </row>
    <row r="530" spans="1:6" x14ac:dyDescent="0.25">
      <c r="A530">
        <v>531</v>
      </c>
      <c r="B530">
        <v>1146</v>
      </c>
      <c r="C530" t="s">
        <v>2257</v>
      </c>
      <c r="D530" t="s">
        <v>1866</v>
      </c>
      <c r="E530">
        <v>155.25</v>
      </c>
      <c r="F530" s="1">
        <v>39082</v>
      </c>
    </row>
    <row r="531" spans="1:6" x14ac:dyDescent="0.25">
      <c r="A531">
        <v>532</v>
      </c>
      <c r="B531">
        <v>1147</v>
      </c>
      <c r="C531" t="s">
        <v>2259</v>
      </c>
      <c r="D531" t="s">
        <v>1866</v>
      </c>
      <c r="E531">
        <v>155.25</v>
      </c>
      <c r="F531" s="1">
        <v>39082</v>
      </c>
    </row>
    <row r="532" spans="1:6" x14ac:dyDescent="0.25">
      <c r="A532">
        <v>533</v>
      </c>
      <c r="B532">
        <v>1148</v>
      </c>
      <c r="C532" t="s">
        <v>2261</v>
      </c>
      <c r="D532" t="s">
        <v>1866</v>
      </c>
      <c r="E532">
        <v>155.25</v>
      </c>
      <c r="F532" s="1">
        <v>39082</v>
      </c>
    </row>
    <row r="533" spans="1:6" x14ac:dyDescent="0.25">
      <c r="A533">
        <v>534</v>
      </c>
      <c r="B533">
        <v>1149</v>
      </c>
      <c r="C533" t="s">
        <v>2263</v>
      </c>
      <c r="D533" t="s">
        <v>1866</v>
      </c>
      <c r="E533">
        <v>155.25</v>
      </c>
      <c r="F533" s="1">
        <v>39082</v>
      </c>
    </row>
    <row r="534" spans="1:6" x14ac:dyDescent="0.25">
      <c r="A534">
        <v>535</v>
      </c>
      <c r="B534">
        <v>1150</v>
      </c>
      <c r="C534" t="s">
        <v>2264</v>
      </c>
      <c r="D534" t="s">
        <v>1866</v>
      </c>
      <c r="E534">
        <v>155.25</v>
      </c>
      <c r="F534" s="1">
        <v>39082</v>
      </c>
    </row>
    <row r="535" spans="1:6" x14ac:dyDescent="0.25">
      <c r="A535">
        <v>536</v>
      </c>
      <c r="B535">
        <v>1151</v>
      </c>
      <c r="C535" t="s">
        <v>2265</v>
      </c>
      <c r="D535" t="s">
        <v>1866</v>
      </c>
      <c r="E535">
        <v>155.25</v>
      </c>
      <c r="F535" s="1">
        <v>39082</v>
      </c>
    </row>
    <row r="536" spans="1:6" x14ac:dyDescent="0.25">
      <c r="A536">
        <v>537</v>
      </c>
      <c r="B536">
        <v>1152</v>
      </c>
      <c r="C536" t="s">
        <v>2266</v>
      </c>
      <c r="D536" t="s">
        <v>1866</v>
      </c>
      <c r="E536">
        <v>155.25</v>
      </c>
      <c r="F536" s="1">
        <v>39082</v>
      </c>
    </row>
    <row r="537" spans="1:6" x14ac:dyDescent="0.25">
      <c r="A537">
        <v>538</v>
      </c>
      <c r="B537">
        <v>1153</v>
      </c>
      <c r="C537" t="s">
        <v>2267</v>
      </c>
      <c r="D537" t="s">
        <v>1866</v>
      </c>
      <c r="E537">
        <v>155.25</v>
      </c>
      <c r="F537" s="1">
        <v>39082</v>
      </c>
    </row>
    <row r="538" spans="1:6" x14ac:dyDescent="0.25">
      <c r="A538">
        <v>539</v>
      </c>
      <c r="B538">
        <v>1154</v>
      </c>
      <c r="C538" t="s">
        <v>2268</v>
      </c>
      <c r="D538" t="s">
        <v>1866</v>
      </c>
      <c r="E538">
        <v>155.25</v>
      </c>
      <c r="F538" s="1">
        <v>39082</v>
      </c>
    </row>
    <row r="539" spans="1:6" x14ac:dyDescent="0.25">
      <c r="A539">
        <v>540</v>
      </c>
      <c r="B539">
        <v>1155</v>
      </c>
      <c r="C539" t="s">
        <v>2269</v>
      </c>
      <c r="D539" t="s">
        <v>1866</v>
      </c>
      <c r="E539">
        <v>155.25</v>
      </c>
      <c r="F539" s="1">
        <v>39082</v>
      </c>
    </row>
    <row r="540" spans="1:6" x14ac:dyDescent="0.25">
      <c r="A540">
        <v>541</v>
      </c>
      <c r="B540">
        <v>1156</v>
      </c>
      <c r="C540" t="s">
        <v>2270</v>
      </c>
      <c r="D540" t="s">
        <v>1866</v>
      </c>
      <c r="E540">
        <v>155.25</v>
      </c>
      <c r="F540" s="1">
        <v>39082</v>
      </c>
    </row>
    <row r="541" spans="1:6" x14ac:dyDescent="0.25">
      <c r="A541">
        <v>542</v>
      </c>
      <c r="B541">
        <v>1157</v>
      </c>
      <c r="C541" t="s">
        <v>2271</v>
      </c>
      <c r="D541" t="s">
        <v>1883</v>
      </c>
      <c r="E541" s="2">
        <v>1426</v>
      </c>
      <c r="F541" s="1">
        <v>39082</v>
      </c>
    </row>
    <row r="542" spans="1:6" x14ac:dyDescent="0.25">
      <c r="A542">
        <v>543</v>
      </c>
      <c r="B542">
        <v>1158</v>
      </c>
      <c r="C542" t="s">
        <v>2272</v>
      </c>
      <c r="D542" t="s">
        <v>1883</v>
      </c>
      <c r="E542" s="2">
        <v>1426</v>
      </c>
      <c r="F542" s="1">
        <v>39082</v>
      </c>
    </row>
    <row r="543" spans="1:6" x14ac:dyDescent="0.25">
      <c r="A543">
        <v>544</v>
      </c>
      <c r="B543">
        <v>1159</v>
      </c>
      <c r="C543" t="s">
        <v>2273</v>
      </c>
      <c r="D543" t="s">
        <v>1883</v>
      </c>
      <c r="E543" s="2">
        <v>1426</v>
      </c>
      <c r="F543" s="1">
        <v>39082</v>
      </c>
    </row>
    <row r="544" spans="1:6" x14ac:dyDescent="0.25">
      <c r="A544">
        <v>545</v>
      </c>
      <c r="B544">
        <v>1160</v>
      </c>
      <c r="C544" t="s">
        <v>2274</v>
      </c>
      <c r="D544" t="s">
        <v>1883</v>
      </c>
      <c r="E544" s="2">
        <v>1426</v>
      </c>
      <c r="F544" s="1">
        <v>39082</v>
      </c>
    </row>
    <row r="545" spans="1:6" x14ac:dyDescent="0.25">
      <c r="A545">
        <v>546</v>
      </c>
      <c r="B545">
        <v>1161</v>
      </c>
      <c r="C545" t="s">
        <v>2275</v>
      </c>
      <c r="D545" t="s">
        <v>1883</v>
      </c>
      <c r="E545" s="2">
        <v>1426</v>
      </c>
      <c r="F545" s="1">
        <v>39082</v>
      </c>
    </row>
    <row r="546" spans="1:6" x14ac:dyDescent="0.25">
      <c r="A546">
        <v>547</v>
      </c>
      <c r="B546">
        <v>1162</v>
      </c>
      <c r="C546" t="s">
        <v>2276</v>
      </c>
      <c r="D546" t="s">
        <v>1883</v>
      </c>
      <c r="E546" s="2">
        <v>1426</v>
      </c>
      <c r="F546" s="1">
        <v>39082</v>
      </c>
    </row>
    <row r="547" spans="1:6" x14ac:dyDescent="0.25">
      <c r="A547">
        <v>548</v>
      </c>
      <c r="B547">
        <v>1163</v>
      </c>
      <c r="C547" t="s">
        <v>2277</v>
      </c>
      <c r="D547" t="s">
        <v>1883</v>
      </c>
      <c r="E547" s="2">
        <v>1426</v>
      </c>
      <c r="F547" s="1">
        <v>39082</v>
      </c>
    </row>
    <row r="548" spans="1:6" x14ac:dyDescent="0.25">
      <c r="A548">
        <v>549</v>
      </c>
      <c r="B548">
        <v>1164</v>
      </c>
      <c r="C548" t="s">
        <v>2278</v>
      </c>
      <c r="D548" t="s">
        <v>1883</v>
      </c>
      <c r="E548" s="2">
        <v>1426</v>
      </c>
      <c r="F548" s="1">
        <v>39082</v>
      </c>
    </row>
    <row r="549" spans="1:6" x14ac:dyDescent="0.25">
      <c r="A549">
        <v>550</v>
      </c>
      <c r="B549">
        <v>1165</v>
      </c>
      <c r="C549" t="s">
        <v>2279</v>
      </c>
      <c r="D549" t="s">
        <v>1900</v>
      </c>
      <c r="E549" s="2">
        <v>2380.5</v>
      </c>
      <c r="F549" s="1">
        <v>39082</v>
      </c>
    </row>
    <row r="550" spans="1:6" x14ac:dyDescent="0.25">
      <c r="A550">
        <v>551</v>
      </c>
      <c r="B550">
        <v>1166</v>
      </c>
      <c r="C550" t="s">
        <v>2280</v>
      </c>
      <c r="D550" t="s">
        <v>1900</v>
      </c>
      <c r="E550" s="2">
        <v>2380.5</v>
      </c>
      <c r="F550" s="1">
        <v>39082</v>
      </c>
    </row>
    <row r="551" spans="1:6" x14ac:dyDescent="0.25">
      <c r="A551">
        <v>552</v>
      </c>
      <c r="B551">
        <v>1167</v>
      </c>
      <c r="C551" t="s">
        <v>2281</v>
      </c>
      <c r="D551" t="s">
        <v>1900</v>
      </c>
      <c r="E551" s="2">
        <v>2380.5</v>
      </c>
      <c r="F551" s="1">
        <v>39082</v>
      </c>
    </row>
    <row r="552" spans="1:6" x14ac:dyDescent="0.25">
      <c r="A552">
        <v>553</v>
      </c>
      <c r="B552">
        <v>1168</v>
      </c>
      <c r="C552" t="s">
        <v>2282</v>
      </c>
      <c r="D552" t="s">
        <v>1907</v>
      </c>
      <c r="E552" s="2">
        <v>5290</v>
      </c>
      <c r="F552" s="1">
        <v>39082</v>
      </c>
    </row>
    <row r="553" spans="1:6" x14ac:dyDescent="0.25">
      <c r="A553">
        <v>554</v>
      </c>
      <c r="B553">
        <v>1169</v>
      </c>
      <c r="C553" t="s">
        <v>2283</v>
      </c>
      <c r="D553" t="s">
        <v>1907</v>
      </c>
      <c r="E553" s="2">
        <v>5290</v>
      </c>
      <c r="F553" s="1">
        <v>39082</v>
      </c>
    </row>
    <row r="554" spans="1:6" x14ac:dyDescent="0.25">
      <c r="A554">
        <v>555</v>
      </c>
      <c r="B554">
        <v>1170</v>
      </c>
      <c r="C554" t="s">
        <v>2284</v>
      </c>
      <c r="D554" t="s">
        <v>1907</v>
      </c>
      <c r="E554" s="2">
        <v>5290</v>
      </c>
      <c r="F554" s="1">
        <v>39082</v>
      </c>
    </row>
    <row r="555" spans="1:6" x14ac:dyDescent="0.25">
      <c r="A555">
        <v>556</v>
      </c>
      <c r="B555">
        <v>1171</v>
      </c>
      <c r="C555" t="s">
        <v>2285</v>
      </c>
      <c r="D555" t="s">
        <v>1907</v>
      </c>
      <c r="E555" s="2">
        <v>5290</v>
      </c>
      <c r="F555" s="1">
        <v>39082</v>
      </c>
    </row>
    <row r="556" spans="1:6" x14ac:dyDescent="0.25">
      <c r="A556">
        <v>557</v>
      </c>
      <c r="B556">
        <v>1172</v>
      </c>
      <c r="C556" t="s">
        <v>2286</v>
      </c>
      <c r="D556" t="s">
        <v>1907</v>
      </c>
      <c r="E556" s="2">
        <v>5290</v>
      </c>
      <c r="F556" s="1">
        <v>39082</v>
      </c>
    </row>
    <row r="557" spans="1:6" x14ac:dyDescent="0.25">
      <c r="A557">
        <v>558</v>
      </c>
      <c r="B557">
        <v>1173</v>
      </c>
      <c r="C557" t="s">
        <v>2287</v>
      </c>
      <c r="D557" t="s">
        <v>1907</v>
      </c>
      <c r="E557" s="2">
        <v>5290</v>
      </c>
      <c r="F557" s="1">
        <v>39082</v>
      </c>
    </row>
    <row r="558" spans="1:6" x14ac:dyDescent="0.25">
      <c r="A558">
        <v>559</v>
      </c>
      <c r="B558">
        <v>1174</v>
      </c>
      <c r="C558" t="s">
        <v>2288</v>
      </c>
      <c r="D558" t="s">
        <v>1920</v>
      </c>
      <c r="E558">
        <v>885.5</v>
      </c>
      <c r="F558" s="1">
        <v>39082</v>
      </c>
    </row>
    <row r="559" spans="1:6" x14ac:dyDescent="0.25">
      <c r="A559">
        <v>560</v>
      </c>
      <c r="B559">
        <v>1175</v>
      </c>
      <c r="C559" t="s">
        <v>2289</v>
      </c>
      <c r="D559" t="s">
        <v>1922</v>
      </c>
      <c r="E559" s="2">
        <v>6670</v>
      </c>
      <c r="F559" s="1">
        <v>39082</v>
      </c>
    </row>
    <row r="560" spans="1:6" x14ac:dyDescent="0.25">
      <c r="A560">
        <v>561</v>
      </c>
      <c r="B560">
        <v>1176</v>
      </c>
      <c r="C560" t="s">
        <v>2290</v>
      </c>
      <c r="D560" t="s">
        <v>1924</v>
      </c>
      <c r="E560" s="2">
        <v>1725</v>
      </c>
      <c r="F560" s="1">
        <v>39082</v>
      </c>
    </row>
    <row r="561" spans="1:6" x14ac:dyDescent="0.25">
      <c r="A561">
        <v>562</v>
      </c>
      <c r="B561">
        <v>1177</v>
      </c>
      <c r="C561" t="s">
        <v>2291</v>
      </c>
      <c r="D561" t="s">
        <v>1924</v>
      </c>
      <c r="E561" s="2">
        <v>1725</v>
      </c>
      <c r="F561" s="1">
        <v>39082</v>
      </c>
    </row>
    <row r="562" spans="1:6" x14ac:dyDescent="0.25">
      <c r="A562">
        <v>563</v>
      </c>
      <c r="B562">
        <v>1178</v>
      </c>
      <c r="C562" t="s">
        <v>2292</v>
      </c>
      <c r="D562" t="s">
        <v>1929</v>
      </c>
      <c r="E562">
        <v>0</v>
      </c>
      <c r="F562" s="1">
        <v>39082</v>
      </c>
    </row>
    <row r="563" spans="1:6" x14ac:dyDescent="0.25">
      <c r="A563">
        <v>564</v>
      </c>
      <c r="B563">
        <v>1179</v>
      </c>
      <c r="C563" t="s">
        <v>2293</v>
      </c>
      <c r="D563" t="s">
        <v>1931</v>
      </c>
      <c r="E563">
        <v>0</v>
      </c>
      <c r="F563" s="1">
        <v>39082</v>
      </c>
    </row>
    <row r="564" spans="1:6" x14ac:dyDescent="0.25">
      <c r="A564">
        <v>565</v>
      </c>
      <c r="B564">
        <v>1180</v>
      </c>
      <c r="C564" t="s">
        <v>2294</v>
      </c>
      <c r="D564" t="s">
        <v>1931</v>
      </c>
      <c r="E564">
        <v>0</v>
      </c>
      <c r="F564" s="1">
        <v>39082</v>
      </c>
    </row>
    <row r="565" spans="1:6" x14ac:dyDescent="0.25">
      <c r="A565">
        <v>566</v>
      </c>
      <c r="B565">
        <v>1181</v>
      </c>
      <c r="C565" t="s">
        <v>2295</v>
      </c>
      <c r="D565" t="s">
        <v>1934</v>
      </c>
      <c r="E565" s="2">
        <v>3795</v>
      </c>
      <c r="F565" s="1">
        <v>39082</v>
      </c>
    </row>
    <row r="566" spans="1:6" x14ac:dyDescent="0.25">
      <c r="A566">
        <v>567</v>
      </c>
      <c r="B566">
        <v>1182</v>
      </c>
      <c r="C566" t="s">
        <v>2296</v>
      </c>
      <c r="D566" t="s">
        <v>1934</v>
      </c>
      <c r="E566" s="2">
        <v>3795</v>
      </c>
      <c r="F566" s="1">
        <v>39082</v>
      </c>
    </row>
    <row r="567" spans="1:6" x14ac:dyDescent="0.25">
      <c r="A567">
        <v>568</v>
      </c>
      <c r="B567">
        <v>1183</v>
      </c>
      <c r="C567" t="s">
        <v>2297</v>
      </c>
      <c r="D567" t="s">
        <v>1934</v>
      </c>
      <c r="E567" s="2">
        <v>3795</v>
      </c>
      <c r="F567" s="1">
        <v>39082</v>
      </c>
    </row>
    <row r="568" spans="1:6" x14ac:dyDescent="0.25">
      <c r="A568">
        <v>569</v>
      </c>
      <c r="B568">
        <v>1184</v>
      </c>
      <c r="C568" t="s">
        <v>2298</v>
      </c>
      <c r="D568" t="s">
        <v>1941</v>
      </c>
      <c r="E568">
        <v>0</v>
      </c>
      <c r="F568" s="1">
        <v>39082</v>
      </c>
    </row>
    <row r="569" spans="1:6" x14ac:dyDescent="0.25">
      <c r="A569">
        <v>570</v>
      </c>
      <c r="B569">
        <v>1185</v>
      </c>
      <c r="C569" t="s">
        <v>2299</v>
      </c>
      <c r="D569" t="s">
        <v>1941</v>
      </c>
      <c r="E569">
        <v>0</v>
      </c>
      <c r="F569" s="1">
        <v>39082</v>
      </c>
    </row>
    <row r="570" spans="1:6" x14ac:dyDescent="0.25">
      <c r="A570">
        <v>571</v>
      </c>
      <c r="B570">
        <v>1186</v>
      </c>
      <c r="C570" t="s">
        <v>2300</v>
      </c>
      <c r="D570" t="s">
        <v>1944</v>
      </c>
      <c r="E570" s="2">
        <v>3588</v>
      </c>
      <c r="F570" s="1">
        <v>39082</v>
      </c>
    </row>
    <row r="571" spans="1:6" x14ac:dyDescent="0.25">
      <c r="A571">
        <v>572</v>
      </c>
      <c r="B571">
        <v>1187</v>
      </c>
      <c r="C571" t="s">
        <v>2301</v>
      </c>
      <c r="D571" t="s">
        <v>1944</v>
      </c>
      <c r="E571" s="2">
        <v>3588</v>
      </c>
      <c r="F571" s="1">
        <v>39082</v>
      </c>
    </row>
    <row r="572" spans="1:6" x14ac:dyDescent="0.25">
      <c r="A572">
        <v>573</v>
      </c>
      <c r="B572">
        <v>1188</v>
      </c>
      <c r="C572" t="s">
        <v>2302</v>
      </c>
      <c r="D572" t="s">
        <v>1944</v>
      </c>
      <c r="E572" s="2">
        <v>3588</v>
      </c>
      <c r="F572" s="1">
        <v>39082</v>
      </c>
    </row>
    <row r="573" spans="1:6" x14ac:dyDescent="0.25">
      <c r="A573">
        <v>574</v>
      </c>
      <c r="B573">
        <v>1189</v>
      </c>
      <c r="C573" t="s">
        <v>2303</v>
      </c>
      <c r="D573" t="s">
        <v>1948</v>
      </c>
      <c r="E573" s="2">
        <v>6095</v>
      </c>
      <c r="F573" s="1">
        <v>39082</v>
      </c>
    </row>
    <row r="574" spans="1:6" x14ac:dyDescent="0.25">
      <c r="A574">
        <v>575</v>
      </c>
      <c r="B574">
        <v>1190</v>
      </c>
      <c r="C574" t="s">
        <v>2304</v>
      </c>
      <c r="D574" t="s">
        <v>1948</v>
      </c>
      <c r="E574" s="2">
        <v>6095</v>
      </c>
      <c r="F574" s="1">
        <v>39082</v>
      </c>
    </row>
    <row r="575" spans="1:6" x14ac:dyDescent="0.25">
      <c r="A575">
        <v>576</v>
      </c>
      <c r="B575">
        <v>1191</v>
      </c>
      <c r="C575" t="s">
        <v>2305</v>
      </c>
      <c r="D575" t="s">
        <v>1948</v>
      </c>
      <c r="E575" s="2">
        <v>6095</v>
      </c>
      <c r="F575" s="1">
        <v>39082</v>
      </c>
    </row>
    <row r="576" spans="1:6" x14ac:dyDescent="0.25">
      <c r="A576">
        <v>577</v>
      </c>
      <c r="B576">
        <v>1192</v>
      </c>
      <c r="C576" t="s">
        <v>2306</v>
      </c>
      <c r="D576" t="s">
        <v>1952</v>
      </c>
      <c r="E576" s="2">
        <v>4945</v>
      </c>
      <c r="F576" s="1">
        <v>39082</v>
      </c>
    </row>
    <row r="577" spans="1:6" x14ac:dyDescent="0.25">
      <c r="A577">
        <v>578</v>
      </c>
      <c r="B577">
        <v>1193</v>
      </c>
      <c r="C577" t="s">
        <v>2307</v>
      </c>
      <c r="D577" t="s">
        <v>1955</v>
      </c>
      <c r="E577" s="2">
        <v>7245</v>
      </c>
      <c r="F577" s="1">
        <v>39082</v>
      </c>
    </row>
    <row r="578" spans="1:6" x14ac:dyDescent="0.25">
      <c r="A578">
        <v>579</v>
      </c>
      <c r="B578">
        <v>1194</v>
      </c>
      <c r="C578" t="s">
        <v>2308</v>
      </c>
      <c r="D578" t="s">
        <v>1958</v>
      </c>
      <c r="E578">
        <v>227.7</v>
      </c>
      <c r="F578" s="1">
        <v>39082</v>
      </c>
    </row>
    <row r="579" spans="1:6" x14ac:dyDescent="0.25">
      <c r="A579">
        <v>580</v>
      </c>
      <c r="B579">
        <v>1195</v>
      </c>
      <c r="C579" t="s">
        <v>2309</v>
      </c>
      <c r="D579" t="s">
        <v>1960</v>
      </c>
      <c r="E579" s="2">
        <v>5267</v>
      </c>
      <c r="F579" s="1">
        <v>39082</v>
      </c>
    </row>
    <row r="580" spans="1:6" x14ac:dyDescent="0.25">
      <c r="A580">
        <v>581</v>
      </c>
      <c r="B580">
        <v>1196</v>
      </c>
      <c r="C580" t="s">
        <v>2310</v>
      </c>
      <c r="D580" t="s">
        <v>1963</v>
      </c>
      <c r="E580" s="2">
        <v>2817.5</v>
      </c>
      <c r="F580" s="1">
        <v>39082</v>
      </c>
    </row>
    <row r="581" spans="1:6" x14ac:dyDescent="0.25">
      <c r="A581">
        <v>582</v>
      </c>
      <c r="B581">
        <v>1197</v>
      </c>
      <c r="C581" t="s">
        <v>2311</v>
      </c>
      <c r="D581" t="s">
        <v>1966</v>
      </c>
      <c r="E581" s="2">
        <v>8625</v>
      </c>
      <c r="F581" s="1">
        <v>39082</v>
      </c>
    </row>
    <row r="582" spans="1:6" x14ac:dyDescent="0.25">
      <c r="A582">
        <v>583</v>
      </c>
      <c r="B582">
        <v>1198</v>
      </c>
      <c r="C582" t="s">
        <v>2312</v>
      </c>
      <c r="D582" t="s">
        <v>1969</v>
      </c>
      <c r="E582" s="2">
        <v>6555</v>
      </c>
      <c r="F582" s="1">
        <v>39082</v>
      </c>
    </row>
    <row r="583" spans="1:6" x14ac:dyDescent="0.25">
      <c r="A583">
        <v>584</v>
      </c>
      <c r="B583">
        <v>1199</v>
      </c>
      <c r="C583" t="s">
        <v>2313</v>
      </c>
      <c r="D583" t="s">
        <v>1972</v>
      </c>
      <c r="E583" s="2">
        <v>4025</v>
      </c>
      <c r="F583" s="1">
        <v>39082</v>
      </c>
    </row>
    <row r="584" spans="1:6" x14ac:dyDescent="0.25">
      <c r="A584">
        <v>585</v>
      </c>
      <c r="B584">
        <v>1200</v>
      </c>
      <c r="C584" t="s">
        <v>2314</v>
      </c>
      <c r="D584" t="s">
        <v>1974</v>
      </c>
      <c r="E584" s="2">
        <v>2029.75</v>
      </c>
      <c r="F584" s="1">
        <v>39082</v>
      </c>
    </row>
    <row r="585" spans="1:6" x14ac:dyDescent="0.25">
      <c r="A585">
        <v>586</v>
      </c>
      <c r="B585">
        <v>1201</v>
      </c>
      <c r="C585" t="s">
        <v>2315</v>
      </c>
      <c r="D585" t="s">
        <v>1974</v>
      </c>
      <c r="E585" s="2">
        <v>2029.75</v>
      </c>
      <c r="F585" s="1">
        <v>39082</v>
      </c>
    </row>
    <row r="586" spans="1:6" x14ac:dyDescent="0.25">
      <c r="A586">
        <v>587</v>
      </c>
      <c r="B586">
        <v>1202</v>
      </c>
      <c r="C586" t="s">
        <v>2316</v>
      </c>
      <c r="D586" t="s">
        <v>1974</v>
      </c>
      <c r="E586" s="2">
        <v>2029.75</v>
      </c>
      <c r="F586" s="1">
        <v>39082</v>
      </c>
    </row>
    <row r="587" spans="1:6" x14ac:dyDescent="0.25">
      <c r="A587">
        <v>588</v>
      </c>
      <c r="B587">
        <v>1203</v>
      </c>
      <c r="C587" t="s">
        <v>2317</v>
      </c>
      <c r="D587" t="s">
        <v>1974</v>
      </c>
      <c r="E587" s="2">
        <v>2029.75</v>
      </c>
      <c r="F587" s="1">
        <v>39082</v>
      </c>
    </row>
    <row r="588" spans="1:6" x14ac:dyDescent="0.25">
      <c r="A588">
        <v>589</v>
      </c>
      <c r="B588">
        <v>1204</v>
      </c>
      <c r="C588" t="s">
        <v>2318</v>
      </c>
      <c r="D588" t="s">
        <v>1974</v>
      </c>
      <c r="E588" s="2">
        <v>2029.75</v>
      </c>
      <c r="F588" s="1">
        <v>39082</v>
      </c>
    </row>
    <row r="589" spans="1:6" x14ac:dyDescent="0.25">
      <c r="A589">
        <v>590</v>
      </c>
      <c r="B589">
        <v>1205</v>
      </c>
      <c r="C589" t="s">
        <v>2319</v>
      </c>
      <c r="D589" t="s">
        <v>1985</v>
      </c>
      <c r="E589" s="2">
        <v>2875</v>
      </c>
      <c r="F589" s="1">
        <v>39082</v>
      </c>
    </row>
    <row r="590" spans="1:6" x14ac:dyDescent="0.25">
      <c r="A590">
        <v>591</v>
      </c>
      <c r="B590">
        <v>1206</v>
      </c>
      <c r="C590" t="s">
        <v>2320</v>
      </c>
      <c r="D590" t="s">
        <v>1988</v>
      </c>
      <c r="E590" s="2">
        <v>3105</v>
      </c>
      <c r="F590" s="1">
        <v>39082</v>
      </c>
    </row>
    <row r="591" spans="1:6" x14ac:dyDescent="0.25">
      <c r="A591">
        <v>592</v>
      </c>
      <c r="B591">
        <v>154</v>
      </c>
      <c r="C591" t="s">
        <v>502</v>
      </c>
      <c r="D591" t="s">
        <v>503</v>
      </c>
      <c r="E591">
        <v>615</v>
      </c>
      <c r="F591" s="1">
        <v>39447</v>
      </c>
    </row>
    <row r="592" spans="1:6" x14ac:dyDescent="0.25">
      <c r="A592">
        <v>593</v>
      </c>
      <c r="B592">
        <v>155</v>
      </c>
      <c r="C592" t="s">
        <v>504</v>
      </c>
      <c r="D592" t="s">
        <v>505</v>
      </c>
      <c r="E592" s="2">
        <v>1355</v>
      </c>
      <c r="F592" s="1">
        <v>39447</v>
      </c>
    </row>
    <row r="593" spans="1:6" x14ac:dyDescent="0.25">
      <c r="A593">
        <v>594</v>
      </c>
      <c r="B593">
        <v>156</v>
      </c>
      <c r="C593" t="s">
        <v>507</v>
      </c>
      <c r="D593" t="s">
        <v>508</v>
      </c>
      <c r="E593">
        <v>736.58</v>
      </c>
      <c r="F593" s="1">
        <v>39447</v>
      </c>
    </row>
    <row r="594" spans="1:6" x14ac:dyDescent="0.25">
      <c r="A594">
        <v>595</v>
      </c>
      <c r="B594">
        <v>157</v>
      </c>
      <c r="C594" t="s">
        <v>510</v>
      </c>
      <c r="D594" t="s">
        <v>511</v>
      </c>
      <c r="E594" s="2">
        <v>2970.45</v>
      </c>
      <c r="F594" s="1">
        <v>39447</v>
      </c>
    </row>
    <row r="595" spans="1:6" x14ac:dyDescent="0.25">
      <c r="A595">
        <v>596</v>
      </c>
      <c r="B595">
        <v>158</v>
      </c>
      <c r="C595" t="s">
        <v>513</v>
      </c>
      <c r="D595" t="s">
        <v>514</v>
      </c>
      <c r="E595" s="2">
        <v>2710</v>
      </c>
      <c r="F595" s="1">
        <v>39447</v>
      </c>
    </row>
    <row r="596" spans="1:6" x14ac:dyDescent="0.25">
      <c r="A596">
        <v>597</v>
      </c>
      <c r="B596">
        <v>159</v>
      </c>
      <c r="C596" t="s">
        <v>516</v>
      </c>
      <c r="D596" t="s">
        <v>517</v>
      </c>
      <c r="E596" s="2">
        <v>8389.94</v>
      </c>
      <c r="F596" s="1">
        <v>39447</v>
      </c>
    </row>
    <row r="597" spans="1:6" x14ac:dyDescent="0.25">
      <c r="A597">
        <v>598</v>
      </c>
      <c r="B597">
        <v>160</v>
      </c>
      <c r="C597" t="s">
        <v>519</v>
      </c>
      <c r="D597" t="s">
        <v>520</v>
      </c>
      <c r="E597" s="2">
        <v>10143</v>
      </c>
      <c r="F597" s="1">
        <v>39447</v>
      </c>
    </row>
    <row r="598" spans="1:6" x14ac:dyDescent="0.25">
      <c r="A598">
        <v>599</v>
      </c>
      <c r="B598">
        <v>161</v>
      </c>
      <c r="C598" t="s">
        <v>522</v>
      </c>
      <c r="D598" t="s">
        <v>523</v>
      </c>
      <c r="E598" s="2">
        <v>6785</v>
      </c>
      <c r="F598" s="1">
        <v>39447</v>
      </c>
    </row>
    <row r="599" spans="1:6" x14ac:dyDescent="0.25">
      <c r="A599">
        <v>600</v>
      </c>
      <c r="B599">
        <v>162</v>
      </c>
      <c r="C599" t="s">
        <v>525</v>
      </c>
      <c r="D599" t="s">
        <v>526</v>
      </c>
      <c r="E599" s="2">
        <v>3956</v>
      </c>
      <c r="F599" s="1">
        <v>39447</v>
      </c>
    </row>
    <row r="600" spans="1:6" x14ac:dyDescent="0.25">
      <c r="A600">
        <v>601</v>
      </c>
      <c r="B600">
        <v>163</v>
      </c>
      <c r="C600" t="s">
        <v>528</v>
      </c>
      <c r="D600" t="s">
        <v>529</v>
      </c>
      <c r="E600" s="2">
        <v>1610</v>
      </c>
      <c r="F600" s="1">
        <v>39447</v>
      </c>
    </row>
    <row r="601" spans="1:6" x14ac:dyDescent="0.25">
      <c r="A601">
        <v>602</v>
      </c>
      <c r="B601">
        <v>164</v>
      </c>
      <c r="C601" t="s">
        <v>531</v>
      </c>
      <c r="D601" t="s">
        <v>532</v>
      </c>
      <c r="E601" s="2">
        <v>1719.25</v>
      </c>
      <c r="F601" s="1">
        <v>39447</v>
      </c>
    </row>
    <row r="602" spans="1:6" x14ac:dyDescent="0.25">
      <c r="A602">
        <v>603</v>
      </c>
      <c r="B602">
        <v>165</v>
      </c>
      <c r="C602" t="s">
        <v>534</v>
      </c>
      <c r="D602" t="s">
        <v>535</v>
      </c>
      <c r="E602" s="2">
        <v>1437.5</v>
      </c>
      <c r="F602" s="1">
        <v>39447</v>
      </c>
    </row>
    <row r="603" spans="1:6" x14ac:dyDescent="0.25">
      <c r="A603">
        <v>604</v>
      </c>
      <c r="B603">
        <v>166</v>
      </c>
      <c r="C603" t="s">
        <v>537</v>
      </c>
      <c r="D603" t="s">
        <v>538</v>
      </c>
      <c r="E603" s="2">
        <v>2536.56</v>
      </c>
      <c r="F603" s="1">
        <v>39447</v>
      </c>
    </row>
    <row r="604" spans="1:6" x14ac:dyDescent="0.25">
      <c r="A604">
        <v>605</v>
      </c>
      <c r="B604">
        <v>167</v>
      </c>
      <c r="C604" t="s">
        <v>540</v>
      </c>
      <c r="D604" t="s">
        <v>541</v>
      </c>
      <c r="E604" s="2">
        <v>1320.02</v>
      </c>
      <c r="F604" s="1">
        <v>39447</v>
      </c>
    </row>
    <row r="605" spans="1:6" x14ac:dyDescent="0.25">
      <c r="A605">
        <v>606</v>
      </c>
      <c r="B605">
        <v>168</v>
      </c>
      <c r="C605" t="s">
        <v>543</v>
      </c>
      <c r="D605" t="s">
        <v>544</v>
      </c>
      <c r="E605" s="2">
        <v>1437.5</v>
      </c>
      <c r="F605" s="1">
        <v>39447</v>
      </c>
    </row>
    <row r="606" spans="1:6" x14ac:dyDescent="0.25">
      <c r="A606">
        <v>607</v>
      </c>
      <c r="B606">
        <v>169</v>
      </c>
      <c r="C606" t="s">
        <v>546</v>
      </c>
      <c r="D606" t="s">
        <v>547</v>
      </c>
      <c r="E606" s="2">
        <v>6458.4</v>
      </c>
      <c r="F606" s="1">
        <v>39447</v>
      </c>
    </row>
    <row r="607" spans="1:6" x14ac:dyDescent="0.25">
      <c r="A607">
        <v>608</v>
      </c>
      <c r="B607">
        <v>170</v>
      </c>
      <c r="C607" t="s">
        <v>549</v>
      </c>
      <c r="D607" t="s">
        <v>550</v>
      </c>
      <c r="E607">
        <v>701.5</v>
      </c>
      <c r="F607" s="1">
        <v>39447</v>
      </c>
    </row>
    <row r="608" spans="1:6" x14ac:dyDescent="0.25">
      <c r="A608">
        <v>609</v>
      </c>
      <c r="B608">
        <v>171</v>
      </c>
      <c r="C608" t="s">
        <v>552</v>
      </c>
      <c r="D608" t="s">
        <v>553</v>
      </c>
      <c r="E608" s="2">
        <v>1449</v>
      </c>
      <c r="F608" s="1">
        <v>39447</v>
      </c>
    </row>
    <row r="609" spans="1:6" x14ac:dyDescent="0.25">
      <c r="A609">
        <v>610</v>
      </c>
      <c r="B609">
        <v>172</v>
      </c>
      <c r="C609" t="s">
        <v>555</v>
      </c>
      <c r="D609" t="s">
        <v>556</v>
      </c>
      <c r="E609" s="2">
        <v>5382</v>
      </c>
      <c r="F609" s="1">
        <v>39447</v>
      </c>
    </row>
    <row r="610" spans="1:6" x14ac:dyDescent="0.25">
      <c r="A610">
        <v>611</v>
      </c>
      <c r="B610">
        <v>417</v>
      </c>
      <c r="C610" t="s">
        <v>954</v>
      </c>
      <c r="D610" t="s">
        <v>955</v>
      </c>
      <c r="E610" s="2">
        <v>2422.73</v>
      </c>
      <c r="F610" s="1">
        <v>39447</v>
      </c>
    </row>
    <row r="611" spans="1:6" x14ac:dyDescent="0.25">
      <c r="A611">
        <v>612</v>
      </c>
      <c r="B611">
        <v>418</v>
      </c>
      <c r="C611" t="s">
        <v>957</v>
      </c>
      <c r="D611" t="s">
        <v>958</v>
      </c>
      <c r="E611" s="2">
        <v>39206.78</v>
      </c>
      <c r="F611" s="1">
        <v>39447</v>
      </c>
    </row>
    <row r="612" spans="1:6" x14ac:dyDescent="0.25">
      <c r="A612">
        <v>613</v>
      </c>
      <c r="B612">
        <v>419</v>
      </c>
      <c r="C612" t="s">
        <v>960</v>
      </c>
      <c r="D612" t="s">
        <v>961</v>
      </c>
      <c r="E612" s="2">
        <v>59622.49</v>
      </c>
      <c r="F612" s="1">
        <v>39447</v>
      </c>
    </row>
    <row r="613" spans="1:6" x14ac:dyDescent="0.25">
      <c r="A613">
        <v>614</v>
      </c>
      <c r="B613">
        <v>420</v>
      </c>
      <c r="C613" t="s">
        <v>964</v>
      </c>
      <c r="D613" t="s">
        <v>965</v>
      </c>
      <c r="E613" s="2">
        <v>2980.49</v>
      </c>
      <c r="F613" s="1">
        <v>39447</v>
      </c>
    </row>
    <row r="614" spans="1:6" x14ac:dyDescent="0.25">
      <c r="A614">
        <v>615</v>
      </c>
      <c r="B614">
        <v>421</v>
      </c>
      <c r="C614" t="s">
        <v>967</v>
      </c>
      <c r="D614" t="s">
        <v>968</v>
      </c>
      <c r="E614" s="2">
        <v>5577.5</v>
      </c>
      <c r="F614" s="1">
        <v>39447</v>
      </c>
    </row>
    <row r="615" spans="1:6" x14ac:dyDescent="0.25">
      <c r="A615">
        <v>616</v>
      </c>
      <c r="B615">
        <v>422</v>
      </c>
      <c r="C615" t="s">
        <v>970</v>
      </c>
      <c r="D615" t="s">
        <v>971</v>
      </c>
      <c r="E615" s="2">
        <v>10852.55</v>
      </c>
      <c r="F615" s="1">
        <v>39447</v>
      </c>
    </row>
    <row r="616" spans="1:6" x14ac:dyDescent="0.25">
      <c r="A616">
        <v>617</v>
      </c>
      <c r="B616">
        <v>423</v>
      </c>
      <c r="C616" t="s">
        <v>973</v>
      </c>
      <c r="D616" t="s">
        <v>974</v>
      </c>
      <c r="E616" s="2">
        <v>4000.62</v>
      </c>
      <c r="F616" s="1">
        <v>39447</v>
      </c>
    </row>
    <row r="617" spans="1:6" x14ac:dyDescent="0.25">
      <c r="A617">
        <v>618</v>
      </c>
      <c r="B617">
        <v>424</v>
      </c>
      <c r="C617" t="s">
        <v>976</v>
      </c>
      <c r="D617" t="s">
        <v>977</v>
      </c>
      <c r="E617" s="2">
        <v>464703.5</v>
      </c>
      <c r="F617" s="1">
        <v>39447</v>
      </c>
    </row>
    <row r="618" spans="1:6" x14ac:dyDescent="0.25">
      <c r="A618">
        <v>619</v>
      </c>
      <c r="B618">
        <v>425</v>
      </c>
      <c r="C618" t="s">
        <v>979</v>
      </c>
      <c r="D618" t="s">
        <v>980</v>
      </c>
      <c r="E618" s="2">
        <v>95674.25</v>
      </c>
      <c r="F618" s="1">
        <v>39447</v>
      </c>
    </row>
    <row r="619" spans="1:6" x14ac:dyDescent="0.25">
      <c r="A619">
        <v>620</v>
      </c>
      <c r="B619">
        <v>426</v>
      </c>
      <c r="C619" t="s">
        <v>982</v>
      </c>
      <c r="D619" t="s">
        <v>983</v>
      </c>
      <c r="E619" s="2">
        <v>8047.7</v>
      </c>
      <c r="F619" s="1">
        <v>39447</v>
      </c>
    </row>
    <row r="620" spans="1:6" x14ac:dyDescent="0.25">
      <c r="A620">
        <v>621</v>
      </c>
      <c r="B620">
        <v>427</v>
      </c>
      <c r="C620" t="s">
        <v>985</v>
      </c>
      <c r="D620" t="s">
        <v>986</v>
      </c>
      <c r="E620" s="2">
        <v>10874.4</v>
      </c>
      <c r="F620" s="1">
        <v>39447</v>
      </c>
    </row>
    <row r="621" spans="1:6" x14ac:dyDescent="0.25">
      <c r="A621">
        <v>622</v>
      </c>
      <c r="B621">
        <v>428</v>
      </c>
      <c r="C621" t="s">
        <v>989</v>
      </c>
      <c r="D621" t="s">
        <v>990</v>
      </c>
      <c r="E621" s="2">
        <v>10577.7</v>
      </c>
      <c r="F621" s="1">
        <v>39447</v>
      </c>
    </row>
    <row r="622" spans="1:6" x14ac:dyDescent="0.25">
      <c r="A622">
        <v>623</v>
      </c>
      <c r="B622">
        <v>429</v>
      </c>
      <c r="C622" t="s">
        <v>992</v>
      </c>
      <c r="D622" t="s">
        <v>993</v>
      </c>
      <c r="E622">
        <v>690</v>
      </c>
      <c r="F622" s="1">
        <v>39447</v>
      </c>
    </row>
    <row r="623" spans="1:6" x14ac:dyDescent="0.25">
      <c r="A623">
        <v>624</v>
      </c>
      <c r="B623">
        <v>430</v>
      </c>
      <c r="C623" t="s">
        <v>994</v>
      </c>
      <c r="D623" t="s">
        <v>995</v>
      </c>
      <c r="E623" s="2">
        <v>1052.8599999999999</v>
      </c>
      <c r="F623" s="1">
        <v>39447</v>
      </c>
    </row>
    <row r="624" spans="1:6" x14ac:dyDescent="0.25">
      <c r="A624">
        <v>625</v>
      </c>
      <c r="B624">
        <v>431</v>
      </c>
      <c r="C624" t="s">
        <v>996</v>
      </c>
      <c r="D624" t="s">
        <v>997</v>
      </c>
      <c r="E624" s="2">
        <v>4957.6499999999996</v>
      </c>
      <c r="F624" s="1">
        <v>39447</v>
      </c>
    </row>
    <row r="625" spans="1:6" x14ac:dyDescent="0.25">
      <c r="A625">
        <v>626</v>
      </c>
      <c r="B625">
        <v>432</v>
      </c>
      <c r="C625" t="s">
        <v>999</v>
      </c>
      <c r="D625" t="s">
        <v>1000</v>
      </c>
      <c r="E625" s="2">
        <v>28248.6</v>
      </c>
      <c r="F625" s="1">
        <v>39447</v>
      </c>
    </row>
    <row r="626" spans="1:6" x14ac:dyDescent="0.25">
      <c r="A626">
        <v>627</v>
      </c>
      <c r="B626">
        <v>433</v>
      </c>
      <c r="C626" t="s">
        <v>1001</v>
      </c>
      <c r="D626" t="s">
        <v>1002</v>
      </c>
      <c r="E626" s="2">
        <v>44648.35</v>
      </c>
      <c r="F626" s="1">
        <v>39447</v>
      </c>
    </row>
    <row r="627" spans="1:6" x14ac:dyDescent="0.25">
      <c r="A627">
        <v>628</v>
      </c>
      <c r="B627">
        <v>434</v>
      </c>
      <c r="C627" t="s">
        <v>1003</v>
      </c>
      <c r="D627" t="s">
        <v>1004</v>
      </c>
      <c r="E627" s="2">
        <v>139242.06</v>
      </c>
      <c r="F627" s="1">
        <v>39447</v>
      </c>
    </row>
    <row r="628" spans="1:6" x14ac:dyDescent="0.25">
      <c r="A628">
        <v>629</v>
      </c>
      <c r="B628">
        <v>435</v>
      </c>
      <c r="C628" t="s">
        <v>1005</v>
      </c>
      <c r="D628" t="s">
        <v>1006</v>
      </c>
      <c r="E628" s="2">
        <v>25019.37</v>
      </c>
      <c r="F628" s="1">
        <v>39447</v>
      </c>
    </row>
    <row r="629" spans="1:6" x14ac:dyDescent="0.25">
      <c r="A629">
        <v>630</v>
      </c>
      <c r="B629">
        <v>436</v>
      </c>
      <c r="C629" t="s">
        <v>1007</v>
      </c>
      <c r="D629" t="s">
        <v>1008</v>
      </c>
      <c r="E629" s="2">
        <v>11436.75</v>
      </c>
      <c r="F629" s="1">
        <v>39447</v>
      </c>
    </row>
    <row r="630" spans="1:6" x14ac:dyDescent="0.25">
      <c r="A630">
        <v>631</v>
      </c>
      <c r="B630">
        <v>437</v>
      </c>
      <c r="C630" t="s">
        <v>1010</v>
      </c>
      <c r="D630" t="s">
        <v>1011</v>
      </c>
      <c r="E630" s="2">
        <v>109685.79</v>
      </c>
      <c r="F630" s="1">
        <v>39447</v>
      </c>
    </row>
    <row r="631" spans="1:6" x14ac:dyDescent="0.25">
      <c r="A631">
        <v>632</v>
      </c>
      <c r="B631">
        <v>438</v>
      </c>
      <c r="C631" t="s">
        <v>1013</v>
      </c>
      <c r="D631" t="s">
        <v>1014</v>
      </c>
      <c r="E631" s="2">
        <v>-2300</v>
      </c>
      <c r="F631" s="1">
        <v>39447</v>
      </c>
    </row>
    <row r="632" spans="1:6" x14ac:dyDescent="0.25">
      <c r="A632">
        <v>633</v>
      </c>
      <c r="B632">
        <v>742</v>
      </c>
      <c r="C632" t="s">
        <v>1541</v>
      </c>
      <c r="D632" t="s">
        <v>1542</v>
      </c>
      <c r="E632" s="2">
        <v>1596.67</v>
      </c>
      <c r="F632" s="1">
        <v>39447</v>
      </c>
    </row>
    <row r="633" spans="1:6" x14ac:dyDescent="0.25">
      <c r="A633">
        <v>634</v>
      </c>
      <c r="B633">
        <v>743</v>
      </c>
      <c r="C633" t="s">
        <v>1544</v>
      </c>
      <c r="D633" t="s">
        <v>1545</v>
      </c>
      <c r="E633" s="2">
        <v>4795.99</v>
      </c>
      <c r="F633" s="1">
        <v>39447</v>
      </c>
    </row>
    <row r="634" spans="1:6" x14ac:dyDescent="0.25">
      <c r="A634">
        <v>635</v>
      </c>
      <c r="B634">
        <v>744</v>
      </c>
      <c r="C634" t="s">
        <v>1547</v>
      </c>
      <c r="D634" t="s">
        <v>597</v>
      </c>
      <c r="E634">
        <v>227</v>
      </c>
      <c r="F634" s="1">
        <v>39447</v>
      </c>
    </row>
    <row r="635" spans="1:6" x14ac:dyDescent="0.25">
      <c r="A635">
        <v>636</v>
      </c>
      <c r="B635">
        <v>745</v>
      </c>
      <c r="C635" t="s">
        <v>1549</v>
      </c>
      <c r="D635" t="s">
        <v>1550</v>
      </c>
      <c r="E635" s="2">
        <v>2799</v>
      </c>
      <c r="F635" s="1">
        <v>39447</v>
      </c>
    </row>
    <row r="636" spans="1:6" x14ac:dyDescent="0.25">
      <c r="A636">
        <v>637</v>
      </c>
      <c r="B636">
        <v>746</v>
      </c>
      <c r="C636" t="s">
        <v>1552</v>
      </c>
      <c r="D636" t="s">
        <v>1553</v>
      </c>
      <c r="E636" s="2">
        <v>1720</v>
      </c>
      <c r="F636" s="1">
        <v>39447</v>
      </c>
    </row>
    <row r="637" spans="1:6" x14ac:dyDescent="0.25">
      <c r="A637">
        <v>638</v>
      </c>
      <c r="B637">
        <v>747</v>
      </c>
      <c r="C637" t="s">
        <v>1555</v>
      </c>
      <c r="D637" t="s">
        <v>1536</v>
      </c>
      <c r="E637" s="2">
        <v>11977.79</v>
      </c>
      <c r="F637" s="1">
        <v>39447</v>
      </c>
    </row>
    <row r="638" spans="1:6" x14ac:dyDescent="0.25">
      <c r="A638">
        <v>639</v>
      </c>
      <c r="B638">
        <v>748</v>
      </c>
      <c r="C638" t="s">
        <v>1557</v>
      </c>
      <c r="D638" t="s">
        <v>1558</v>
      </c>
      <c r="E638" s="2">
        <v>22797.599999999999</v>
      </c>
      <c r="F638" s="1">
        <v>39447</v>
      </c>
    </row>
    <row r="639" spans="1:6" x14ac:dyDescent="0.25">
      <c r="A639">
        <v>640</v>
      </c>
      <c r="B639">
        <v>749</v>
      </c>
      <c r="C639" t="s">
        <v>1560</v>
      </c>
      <c r="D639" t="s">
        <v>597</v>
      </c>
      <c r="E639">
        <v>224.25</v>
      </c>
      <c r="F639" s="1">
        <v>39447</v>
      </c>
    </row>
    <row r="640" spans="1:6" x14ac:dyDescent="0.25">
      <c r="A640">
        <v>641</v>
      </c>
      <c r="B640">
        <v>750</v>
      </c>
      <c r="C640" t="s">
        <v>1562</v>
      </c>
      <c r="D640" t="s">
        <v>1563</v>
      </c>
      <c r="E640" s="2">
        <v>11999</v>
      </c>
      <c r="F640" s="1">
        <v>39447</v>
      </c>
    </row>
    <row r="641" spans="1:6" x14ac:dyDescent="0.25">
      <c r="A641">
        <v>642</v>
      </c>
      <c r="B641">
        <v>751</v>
      </c>
      <c r="C641" t="s">
        <v>1565</v>
      </c>
      <c r="D641" t="s">
        <v>1566</v>
      </c>
      <c r="E641">
        <v>397.13</v>
      </c>
      <c r="F641" s="1">
        <v>39447</v>
      </c>
    </row>
    <row r="642" spans="1:6" x14ac:dyDescent="0.25">
      <c r="A642">
        <v>643</v>
      </c>
      <c r="B642">
        <v>752</v>
      </c>
      <c r="C642" t="s">
        <v>1569</v>
      </c>
      <c r="D642" t="s">
        <v>1570</v>
      </c>
      <c r="E642" s="2">
        <v>1650.25</v>
      </c>
      <c r="F642" s="1">
        <v>39447</v>
      </c>
    </row>
    <row r="643" spans="1:6" x14ac:dyDescent="0.25">
      <c r="A643">
        <v>644</v>
      </c>
      <c r="B643">
        <v>753</v>
      </c>
      <c r="C643" t="s">
        <v>1572</v>
      </c>
      <c r="D643" t="s">
        <v>1573</v>
      </c>
      <c r="E643" s="2">
        <v>1538</v>
      </c>
      <c r="F643" s="1">
        <v>39447</v>
      </c>
    </row>
    <row r="644" spans="1:6" x14ac:dyDescent="0.25">
      <c r="A644">
        <v>645</v>
      </c>
      <c r="B644">
        <v>754</v>
      </c>
      <c r="C644" t="s">
        <v>1575</v>
      </c>
      <c r="D644" t="s">
        <v>1576</v>
      </c>
      <c r="E644" s="2">
        <v>19386</v>
      </c>
      <c r="F644" s="1">
        <v>39447</v>
      </c>
    </row>
    <row r="645" spans="1:6" x14ac:dyDescent="0.25">
      <c r="A645">
        <v>646</v>
      </c>
      <c r="B645">
        <v>755</v>
      </c>
      <c r="C645" t="s">
        <v>1578</v>
      </c>
      <c r="D645" t="s">
        <v>1579</v>
      </c>
      <c r="E645">
        <v>330</v>
      </c>
      <c r="F645" s="1">
        <v>39447</v>
      </c>
    </row>
    <row r="646" spans="1:6" x14ac:dyDescent="0.25">
      <c r="A646">
        <v>647</v>
      </c>
      <c r="B646">
        <v>756</v>
      </c>
      <c r="C646" t="s">
        <v>1581</v>
      </c>
      <c r="D646" t="s">
        <v>597</v>
      </c>
      <c r="E646">
        <v>218.96</v>
      </c>
      <c r="F646" s="1">
        <v>39447</v>
      </c>
    </row>
    <row r="647" spans="1:6" x14ac:dyDescent="0.25">
      <c r="A647">
        <v>648</v>
      </c>
      <c r="B647">
        <v>757</v>
      </c>
      <c r="C647" t="s">
        <v>1583</v>
      </c>
      <c r="D647" t="s">
        <v>1584</v>
      </c>
      <c r="E647">
        <v>543.5</v>
      </c>
      <c r="F647" s="1">
        <v>39447</v>
      </c>
    </row>
    <row r="648" spans="1:6" x14ac:dyDescent="0.25">
      <c r="A648">
        <v>649</v>
      </c>
      <c r="B648">
        <v>758</v>
      </c>
      <c r="C648" t="s">
        <v>1586</v>
      </c>
      <c r="D648" t="s">
        <v>1587</v>
      </c>
      <c r="E648">
        <v>650</v>
      </c>
      <c r="F648" s="1">
        <v>39447</v>
      </c>
    </row>
    <row r="649" spans="1:6" x14ac:dyDescent="0.25">
      <c r="A649">
        <v>650</v>
      </c>
      <c r="B649">
        <v>759</v>
      </c>
      <c r="C649" t="s">
        <v>1590</v>
      </c>
      <c r="D649" t="s">
        <v>1591</v>
      </c>
      <c r="E649" s="2">
        <v>1944.94</v>
      </c>
      <c r="F649" s="1">
        <v>39447</v>
      </c>
    </row>
    <row r="650" spans="1:6" x14ac:dyDescent="0.25">
      <c r="A650">
        <v>651</v>
      </c>
      <c r="B650">
        <v>760</v>
      </c>
      <c r="C650" t="s">
        <v>1593</v>
      </c>
      <c r="D650" t="s">
        <v>1594</v>
      </c>
      <c r="E650" s="2">
        <v>5117.5</v>
      </c>
      <c r="F650" s="1">
        <v>39447</v>
      </c>
    </row>
    <row r="651" spans="1:6" x14ac:dyDescent="0.25">
      <c r="A651">
        <v>652</v>
      </c>
      <c r="B651">
        <v>761</v>
      </c>
      <c r="C651" t="s">
        <v>1596</v>
      </c>
      <c r="D651" t="s">
        <v>1597</v>
      </c>
      <c r="E651">
        <v>684.25</v>
      </c>
      <c r="F651" s="1">
        <v>39447</v>
      </c>
    </row>
    <row r="652" spans="1:6" x14ac:dyDescent="0.25">
      <c r="A652">
        <v>653</v>
      </c>
      <c r="B652">
        <v>762</v>
      </c>
      <c r="C652" t="s">
        <v>1599</v>
      </c>
      <c r="D652" t="s">
        <v>1600</v>
      </c>
      <c r="E652" s="2">
        <v>1045</v>
      </c>
      <c r="F652" s="1">
        <v>39447</v>
      </c>
    </row>
    <row r="653" spans="1:6" x14ac:dyDescent="0.25">
      <c r="A653">
        <v>654</v>
      </c>
      <c r="B653">
        <v>763</v>
      </c>
      <c r="C653" t="s">
        <v>1602</v>
      </c>
      <c r="D653" t="s">
        <v>1603</v>
      </c>
      <c r="E653" s="2">
        <v>2249.1</v>
      </c>
      <c r="F653" s="1">
        <v>39447</v>
      </c>
    </row>
    <row r="654" spans="1:6" x14ac:dyDescent="0.25">
      <c r="A654">
        <v>655</v>
      </c>
      <c r="B654">
        <v>764</v>
      </c>
      <c r="C654" t="s">
        <v>1605</v>
      </c>
      <c r="D654" t="s">
        <v>1553</v>
      </c>
      <c r="E654" s="2">
        <v>1778</v>
      </c>
      <c r="F654" s="1">
        <v>39447</v>
      </c>
    </row>
    <row r="655" spans="1:6" x14ac:dyDescent="0.25">
      <c r="A655">
        <v>656</v>
      </c>
      <c r="B655">
        <v>765</v>
      </c>
      <c r="C655" t="s">
        <v>1607</v>
      </c>
      <c r="D655" t="s">
        <v>1608</v>
      </c>
      <c r="E655" s="2">
        <v>2999</v>
      </c>
      <c r="F655" s="1">
        <v>39447</v>
      </c>
    </row>
    <row r="656" spans="1:6" x14ac:dyDescent="0.25">
      <c r="A656">
        <v>657</v>
      </c>
      <c r="B656">
        <v>766</v>
      </c>
      <c r="C656" t="s">
        <v>1610</v>
      </c>
      <c r="D656" t="s">
        <v>1611</v>
      </c>
      <c r="E656" s="2">
        <v>1850</v>
      </c>
      <c r="F656" s="1">
        <v>39447</v>
      </c>
    </row>
    <row r="657" spans="1:6" x14ac:dyDescent="0.25">
      <c r="A657">
        <v>658</v>
      </c>
      <c r="B657">
        <v>767</v>
      </c>
      <c r="C657" t="s">
        <v>1613</v>
      </c>
      <c r="D657" t="s">
        <v>1614</v>
      </c>
      <c r="E657" s="2">
        <v>3475.3</v>
      </c>
      <c r="F657" s="1">
        <v>39447</v>
      </c>
    </row>
    <row r="658" spans="1:6" x14ac:dyDescent="0.25">
      <c r="A658">
        <v>659</v>
      </c>
      <c r="B658">
        <v>768</v>
      </c>
      <c r="C658" t="s">
        <v>1616</v>
      </c>
      <c r="D658" t="s">
        <v>1617</v>
      </c>
      <c r="E658" s="2">
        <v>1127</v>
      </c>
      <c r="F658" s="1">
        <v>39447</v>
      </c>
    </row>
    <row r="659" spans="1:6" x14ac:dyDescent="0.25">
      <c r="A659">
        <v>660</v>
      </c>
      <c r="B659">
        <v>769</v>
      </c>
      <c r="C659" t="s">
        <v>1619</v>
      </c>
      <c r="D659" t="s">
        <v>1620</v>
      </c>
      <c r="E659" s="2">
        <v>2247</v>
      </c>
      <c r="F659" s="1">
        <v>39447</v>
      </c>
    </row>
    <row r="660" spans="1:6" x14ac:dyDescent="0.25">
      <c r="A660">
        <v>661</v>
      </c>
      <c r="B660">
        <v>770</v>
      </c>
      <c r="C660" t="s">
        <v>1622</v>
      </c>
      <c r="D660" t="s">
        <v>1623</v>
      </c>
      <c r="E660">
        <v>-690</v>
      </c>
      <c r="F660" s="1">
        <v>39447</v>
      </c>
    </row>
    <row r="661" spans="1:6" x14ac:dyDescent="0.25">
      <c r="A661">
        <v>662</v>
      </c>
      <c r="B661">
        <v>843</v>
      </c>
      <c r="C661" t="s">
        <v>1800</v>
      </c>
      <c r="D661" t="s">
        <v>1801</v>
      </c>
      <c r="E661" s="2">
        <v>7935</v>
      </c>
      <c r="F661" s="1">
        <v>39447</v>
      </c>
    </row>
    <row r="662" spans="1:6" x14ac:dyDescent="0.25">
      <c r="A662">
        <v>663</v>
      </c>
      <c r="B662">
        <v>844</v>
      </c>
      <c r="C662" t="s">
        <v>1802</v>
      </c>
      <c r="D662" t="s">
        <v>1803</v>
      </c>
      <c r="E662" s="2">
        <v>4011.2</v>
      </c>
      <c r="F662" s="1">
        <v>39447</v>
      </c>
    </row>
    <row r="663" spans="1:6" x14ac:dyDescent="0.25">
      <c r="A663">
        <v>664</v>
      </c>
      <c r="B663">
        <v>845</v>
      </c>
      <c r="C663" t="s">
        <v>1805</v>
      </c>
      <c r="D663" t="s">
        <v>1806</v>
      </c>
      <c r="E663" s="2">
        <v>6058.2</v>
      </c>
      <c r="F663" s="1">
        <v>39447</v>
      </c>
    </row>
    <row r="664" spans="1:6" x14ac:dyDescent="0.25">
      <c r="A664">
        <v>665</v>
      </c>
      <c r="B664">
        <v>846</v>
      </c>
      <c r="C664" t="s">
        <v>1808</v>
      </c>
      <c r="D664" t="s">
        <v>1809</v>
      </c>
      <c r="E664" s="2">
        <v>22251.35</v>
      </c>
      <c r="F664" s="1">
        <v>39447</v>
      </c>
    </row>
    <row r="665" spans="1:6" x14ac:dyDescent="0.25">
      <c r="A665">
        <v>666</v>
      </c>
      <c r="B665">
        <v>847</v>
      </c>
      <c r="C665" t="s">
        <v>1811</v>
      </c>
      <c r="D665" t="s">
        <v>1812</v>
      </c>
      <c r="E665" s="2">
        <v>10676.6</v>
      </c>
      <c r="F665" s="1">
        <v>39447</v>
      </c>
    </row>
    <row r="666" spans="1:6" x14ac:dyDescent="0.25">
      <c r="A666">
        <v>667</v>
      </c>
      <c r="B666">
        <v>848</v>
      </c>
      <c r="C666" t="s">
        <v>1814</v>
      </c>
      <c r="D666" t="s">
        <v>1801</v>
      </c>
      <c r="E666" s="2">
        <v>7935</v>
      </c>
      <c r="F666" s="1">
        <v>39447</v>
      </c>
    </row>
    <row r="667" spans="1:6" x14ac:dyDescent="0.25">
      <c r="A667">
        <v>668</v>
      </c>
      <c r="B667">
        <v>849</v>
      </c>
      <c r="C667" t="s">
        <v>1815</v>
      </c>
      <c r="D667" t="s">
        <v>1816</v>
      </c>
      <c r="E667" s="2">
        <v>10676.6</v>
      </c>
      <c r="F667" s="1">
        <v>39447</v>
      </c>
    </row>
    <row r="668" spans="1:6" x14ac:dyDescent="0.25">
      <c r="A668">
        <v>669</v>
      </c>
      <c r="B668">
        <v>1030</v>
      </c>
      <c r="C668" t="s">
        <v>1990</v>
      </c>
      <c r="D668" t="s">
        <v>1991</v>
      </c>
      <c r="E668">
        <v>961.4</v>
      </c>
      <c r="F668" s="1">
        <v>39447</v>
      </c>
    </row>
    <row r="669" spans="1:6" x14ac:dyDescent="0.25">
      <c r="A669">
        <v>670</v>
      </c>
      <c r="B669">
        <v>1031</v>
      </c>
      <c r="C669" t="s">
        <v>1992</v>
      </c>
      <c r="D669" t="s">
        <v>1991</v>
      </c>
      <c r="E669" s="2">
        <v>2573.6999999999998</v>
      </c>
      <c r="F669" s="1">
        <v>39447</v>
      </c>
    </row>
    <row r="670" spans="1:6" x14ac:dyDescent="0.25">
      <c r="A670">
        <v>671</v>
      </c>
      <c r="B670">
        <v>1032</v>
      </c>
      <c r="C670" t="s">
        <v>1993</v>
      </c>
      <c r="D670" t="s">
        <v>1994</v>
      </c>
      <c r="E670">
        <v>562.35</v>
      </c>
      <c r="F670" s="1">
        <v>39447</v>
      </c>
    </row>
    <row r="671" spans="1:6" x14ac:dyDescent="0.25">
      <c r="A671">
        <v>672</v>
      </c>
      <c r="B671">
        <v>1033</v>
      </c>
      <c r="C671" t="s">
        <v>1996</v>
      </c>
      <c r="D671" t="s">
        <v>1997</v>
      </c>
      <c r="E671" s="2">
        <v>3047.5</v>
      </c>
      <c r="F671" s="1">
        <v>39447</v>
      </c>
    </row>
    <row r="672" spans="1:6" x14ac:dyDescent="0.25">
      <c r="A672">
        <v>673</v>
      </c>
      <c r="B672">
        <v>1034</v>
      </c>
      <c r="C672" t="s">
        <v>1998</v>
      </c>
      <c r="D672" t="s">
        <v>1999</v>
      </c>
      <c r="E672">
        <v>0</v>
      </c>
      <c r="F672" s="1">
        <v>39447</v>
      </c>
    </row>
    <row r="673" spans="1:6" x14ac:dyDescent="0.25">
      <c r="A673">
        <v>674</v>
      </c>
      <c r="B673">
        <v>1035</v>
      </c>
      <c r="C673" t="s">
        <v>2000</v>
      </c>
      <c r="D673" t="s">
        <v>2001</v>
      </c>
      <c r="E673" s="2">
        <v>1068.3499999999999</v>
      </c>
      <c r="F673" s="1">
        <v>39447</v>
      </c>
    </row>
    <row r="674" spans="1:6" x14ac:dyDescent="0.25">
      <c r="A674">
        <v>675</v>
      </c>
      <c r="B674">
        <v>1036</v>
      </c>
      <c r="C674" t="s">
        <v>2003</v>
      </c>
      <c r="D674" t="s">
        <v>2004</v>
      </c>
      <c r="E674" s="2">
        <v>22985.05</v>
      </c>
      <c r="F674" s="1">
        <v>39447</v>
      </c>
    </row>
    <row r="675" spans="1:6" x14ac:dyDescent="0.25">
      <c r="A675">
        <v>676</v>
      </c>
      <c r="B675">
        <v>1037</v>
      </c>
      <c r="C675" t="s">
        <v>2007</v>
      </c>
      <c r="D675" t="s">
        <v>2008</v>
      </c>
      <c r="E675" s="2">
        <v>5715.5</v>
      </c>
      <c r="F675" s="1">
        <v>39447</v>
      </c>
    </row>
    <row r="676" spans="1:6" x14ac:dyDescent="0.25">
      <c r="A676">
        <v>677</v>
      </c>
      <c r="B676">
        <v>1038</v>
      </c>
      <c r="C676" t="s">
        <v>2010</v>
      </c>
      <c r="D676" t="s">
        <v>2011</v>
      </c>
      <c r="E676" s="2">
        <v>20341.2</v>
      </c>
      <c r="F676" s="1">
        <v>39447</v>
      </c>
    </row>
    <row r="677" spans="1:6" x14ac:dyDescent="0.25">
      <c r="A677">
        <v>678</v>
      </c>
      <c r="B677">
        <v>1039</v>
      </c>
      <c r="C677" t="s">
        <v>2013</v>
      </c>
      <c r="D677" t="s">
        <v>2014</v>
      </c>
      <c r="E677" s="2">
        <v>8108.65</v>
      </c>
      <c r="F677" s="1">
        <v>39447</v>
      </c>
    </row>
    <row r="678" spans="1:6" x14ac:dyDescent="0.25">
      <c r="A678">
        <v>679</v>
      </c>
      <c r="B678">
        <v>1040</v>
      </c>
      <c r="C678" t="s">
        <v>2017</v>
      </c>
      <c r="D678" t="s">
        <v>2018</v>
      </c>
      <c r="E678" s="2">
        <v>9076.9500000000007</v>
      </c>
      <c r="F678" s="1">
        <v>39447</v>
      </c>
    </row>
    <row r="679" spans="1:6" x14ac:dyDescent="0.25">
      <c r="A679">
        <v>680</v>
      </c>
      <c r="B679">
        <v>1041</v>
      </c>
      <c r="C679" t="s">
        <v>2020</v>
      </c>
      <c r="D679" t="s">
        <v>2021</v>
      </c>
      <c r="E679" s="2">
        <v>4212.45</v>
      </c>
      <c r="F679" s="1">
        <v>39447</v>
      </c>
    </row>
    <row r="680" spans="1:6" x14ac:dyDescent="0.25">
      <c r="A680">
        <v>681</v>
      </c>
      <c r="B680">
        <v>1042</v>
      </c>
      <c r="C680" t="s">
        <v>2022</v>
      </c>
      <c r="D680" t="s">
        <v>2023</v>
      </c>
      <c r="E680">
        <v>0</v>
      </c>
      <c r="F680" s="1">
        <v>39447</v>
      </c>
    </row>
    <row r="681" spans="1:6" x14ac:dyDescent="0.25">
      <c r="A681">
        <v>682</v>
      </c>
      <c r="B681">
        <v>1043</v>
      </c>
      <c r="C681" t="s">
        <v>2024</v>
      </c>
      <c r="D681" t="s">
        <v>2025</v>
      </c>
      <c r="E681" s="2">
        <v>13601.05</v>
      </c>
      <c r="F681" s="1">
        <v>39447</v>
      </c>
    </row>
    <row r="682" spans="1:6" x14ac:dyDescent="0.25">
      <c r="A682">
        <v>683</v>
      </c>
      <c r="B682">
        <v>1044</v>
      </c>
      <c r="C682" t="s">
        <v>2028</v>
      </c>
      <c r="D682" t="s">
        <v>2029</v>
      </c>
      <c r="E682" s="2">
        <v>13087</v>
      </c>
      <c r="F682" s="1">
        <v>39447</v>
      </c>
    </row>
    <row r="683" spans="1:6" x14ac:dyDescent="0.25">
      <c r="A683">
        <v>684</v>
      </c>
      <c r="B683">
        <v>1045</v>
      </c>
      <c r="C683" t="s">
        <v>2031</v>
      </c>
      <c r="D683" t="s">
        <v>2032</v>
      </c>
      <c r="E683" s="2">
        <v>10580</v>
      </c>
      <c r="F683" s="1">
        <v>39447</v>
      </c>
    </row>
    <row r="684" spans="1:6" x14ac:dyDescent="0.25">
      <c r="A684">
        <v>685</v>
      </c>
      <c r="B684">
        <v>1046</v>
      </c>
      <c r="C684" t="s">
        <v>2034</v>
      </c>
      <c r="D684" t="s">
        <v>2035</v>
      </c>
      <c r="E684" s="2">
        <v>10830.7</v>
      </c>
      <c r="F684" s="1">
        <v>39447</v>
      </c>
    </row>
    <row r="685" spans="1:6" x14ac:dyDescent="0.25">
      <c r="A685">
        <v>686</v>
      </c>
      <c r="B685">
        <v>1047</v>
      </c>
      <c r="C685" t="s">
        <v>2037</v>
      </c>
      <c r="D685" t="s">
        <v>2038</v>
      </c>
      <c r="E685" s="2">
        <v>9576.0499999999993</v>
      </c>
      <c r="F685" s="1">
        <v>39447</v>
      </c>
    </row>
    <row r="686" spans="1:6" x14ac:dyDescent="0.25">
      <c r="A686">
        <v>687</v>
      </c>
      <c r="B686">
        <v>1048</v>
      </c>
      <c r="C686" t="s">
        <v>2041</v>
      </c>
      <c r="D686" t="s">
        <v>2042</v>
      </c>
      <c r="E686" s="2">
        <v>14340.5</v>
      </c>
      <c r="F686" s="1">
        <v>39447</v>
      </c>
    </row>
    <row r="687" spans="1:6" x14ac:dyDescent="0.25">
      <c r="A687">
        <v>688</v>
      </c>
      <c r="B687">
        <v>1049</v>
      </c>
      <c r="C687" t="s">
        <v>2044</v>
      </c>
      <c r="D687" t="s">
        <v>2045</v>
      </c>
      <c r="E687" s="2">
        <v>4785.1499999999996</v>
      </c>
      <c r="F687" s="1">
        <v>39447</v>
      </c>
    </row>
    <row r="688" spans="1:6" x14ac:dyDescent="0.25">
      <c r="A688">
        <v>689</v>
      </c>
      <c r="B688">
        <v>1050</v>
      </c>
      <c r="C688" t="s">
        <v>2048</v>
      </c>
      <c r="D688" t="s">
        <v>2049</v>
      </c>
      <c r="E688" s="2">
        <v>2635.8</v>
      </c>
      <c r="F688" s="1">
        <v>39447</v>
      </c>
    </row>
    <row r="689" spans="1:6" x14ac:dyDescent="0.25">
      <c r="A689">
        <v>690</v>
      </c>
      <c r="B689">
        <v>1051</v>
      </c>
      <c r="C689" t="s">
        <v>2051</v>
      </c>
      <c r="D689" t="s">
        <v>2045</v>
      </c>
      <c r="E689" s="2">
        <v>2635.8</v>
      </c>
      <c r="F689" s="1">
        <v>39447</v>
      </c>
    </row>
    <row r="690" spans="1:6" x14ac:dyDescent="0.25">
      <c r="A690">
        <v>691</v>
      </c>
      <c r="B690">
        <v>1052</v>
      </c>
      <c r="C690" t="s">
        <v>2053</v>
      </c>
      <c r="D690" t="s">
        <v>2045</v>
      </c>
      <c r="E690">
        <v>281.75</v>
      </c>
      <c r="F690" s="1">
        <v>39447</v>
      </c>
    </row>
    <row r="691" spans="1:6" x14ac:dyDescent="0.25">
      <c r="A691">
        <v>692</v>
      </c>
      <c r="B691">
        <v>1053</v>
      </c>
      <c r="C691" t="s">
        <v>2055</v>
      </c>
      <c r="D691" t="s">
        <v>2056</v>
      </c>
      <c r="E691" s="2">
        <v>1649.1</v>
      </c>
      <c r="F691" s="1">
        <v>39447</v>
      </c>
    </row>
    <row r="692" spans="1:6" x14ac:dyDescent="0.25">
      <c r="A692">
        <v>693</v>
      </c>
      <c r="B692">
        <v>1054</v>
      </c>
      <c r="C692" t="s">
        <v>2058</v>
      </c>
      <c r="D692" t="s">
        <v>2059</v>
      </c>
      <c r="E692">
        <v>745.2</v>
      </c>
      <c r="F692" s="1">
        <v>39447</v>
      </c>
    </row>
    <row r="693" spans="1:6" x14ac:dyDescent="0.25">
      <c r="A693">
        <v>694</v>
      </c>
      <c r="B693">
        <v>1055</v>
      </c>
      <c r="C693" t="s">
        <v>2061</v>
      </c>
      <c r="D693" t="s">
        <v>2062</v>
      </c>
      <c r="E693">
        <v>103.5</v>
      </c>
      <c r="F693" s="1">
        <v>39447</v>
      </c>
    </row>
    <row r="694" spans="1:6" x14ac:dyDescent="0.25">
      <c r="A694">
        <v>695</v>
      </c>
      <c r="B694">
        <v>1210</v>
      </c>
      <c r="C694" t="s">
        <v>2321</v>
      </c>
      <c r="D694" t="s">
        <v>1991</v>
      </c>
      <c r="E694">
        <v>961.4</v>
      </c>
      <c r="F694" s="1">
        <v>39447</v>
      </c>
    </row>
    <row r="695" spans="1:6" x14ac:dyDescent="0.25">
      <c r="A695">
        <v>696</v>
      </c>
      <c r="B695">
        <v>1211</v>
      </c>
      <c r="C695" t="s">
        <v>2322</v>
      </c>
      <c r="D695" t="s">
        <v>1991</v>
      </c>
      <c r="E695" s="2">
        <v>2573.6999999999998</v>
      </c>
      <c r="F695" s="1">
        <v>39447</v>
      </c>
    </row>
    <row r="696" spans="1:6" x14ac:dyDescent="0.25">
      <c r="A696">
        <v>697</v>
      </c>
      <c r="B696">
        <v>1212</v>
      </c>
      <c r="C696" t="s">
        <v>2323</v>
      </c>
      <c r="D696" t="s">
        <v>1994</v>
      </c>
      <c r="E696">
        <v>562.35</v>
      </c>
      <c r="F696" s="1">
        <v>39447</v>
      </c>
    </row>
    <row r="697" spans="1:6" x14ac:dyDescent="0.25">
      <c r="A697">
        <v>698</v>
      </c>
      <c r="B697">
        <v>1213</v>
      </c>
      <c r="C697" t="s">
        <v>2324</v>
      </c>
      <c r="D697" t="s">
        <v>1997</v>
      </c>
      <c r="E697" s="2">
        <v>3047.5</v>
      </c>
      <c r="F697" s="1">
        <v>39447</v>
      </c>
    </row>
    <row r="698" spans="1:6" x14ac:dyDescent="0.25">
      <c r="A698">
        <v>699</v>
      </c>
      <c r="B698">
        <v>1214</v>
      </c>
      <c r="C698" t="s">
        <v>2325</v>
      </c>
      <c r="D698" t="s">
        <v>1999</v>
      </c>
      <c r="E698">
        <v>0</v>
      </c>
      <c r="F698" s="1">
        <v>39447</v>
      </c>
    </row>
    <row r="699" spans="1:6" x14ac:dyDescent="0.25">
      <c r="A699">
        <v>700</v>
      </c>
      <c r="B699">
        <v>1215</v>
      </c>
      <c r="C699" t="s">
        <v>2326</v>
      </c>
      <c r="D699" t="s">
        <v>2001</v>
      </c>
      <c r="E699" s="2">
        <v>1068.3499999999999</v>
      </c>
      <c r="F699" s="1">
        <v>39447</v>
      </c>
    </row>
    <row r="700" spans="1:6" x14ac:dyDescent="0.25">
      <c r="A700">
        <v>701</v>
      </c>
      <c r="B700">
        <v>1216</v>
      </c>
      <c r="C700" t="s">
        <v>2327</v>
      </c>
      <c r="D700" t="s">
        <v>2004</v>
      </c>
      <c r="E700" s="2">
        <v>22985.05</v>
      </c>
      <c r="F700" s="1">
        <v>39447</v>
      </c>
    </row>
    <row r="701" spans="1:6" x14ac:dyDescent="0.25">
      <c r="A701">
        <v>702</v>
      </c>
      <c r="B701">
        <v>1217</v>
      </c>
      <c r="C701" t="s">
        <v>2328</v>
      </c>
      <c r="D701" t="s">
        <v>2008</v>
      </c>
      <c r="E701" s="2">
        <v>5715.5</v>
      </c>
      <c r="F701" s="1">
        <v>39447</v>
      </c>
    </row>
    <row r="702" spans="1:6" x14ac:dyDescent="0.25">
      <c r="A702">
        <v>703</v>
      </c>
      <c r="B702">
        <v>1218</v>
      </c>
      <c r="C702" t="s">
        <v>2329</v>
      </c>
      <c r="D702" t="s">
        <v>2011</v>
      </c>
      <c r="E702" s="2">
        <v>20341.2</v>
      </c>
      <c r="F702" s="1">
        <v>39447</v>
      </c>
    </row>
    <row r="703" spans="1:6" x14ac:dyDescent="0.25">
      <c r="A703">
        <v>704</v>
      </c>
      <c r="B703">
        <v>1219</v>
      </c>
      <c r="C703" t="s">
        <v>2330</v>
      </c>
      <c r="D703" t="s">
        <v>2014</v>
      </c>
      <c r="E703" s="2">
        <v>8108.65</v>
      </c>
      <c r="F703" s="1">
        <v>39447</v>
      </c>
    </row>
    <row r="704" spans="1:6" x14ac:dyDescent="0.25">
      <c r="A704">
        <v>705</v>
      </c>
      <c r="B704">
        <v>1220</v>
      </c>
      <c r="C704" t="s">
        <v>2331</v>
      </c>
      <c r="D704" t="s">
        <v>2018</v>
      </c>
      <c r="E704" s="2">
        <v>9076.9500000000007</v>
      </c>
      <c r="F704" s="1">
        <v>39447</v>
      </c>
    </row>
    <row r="705" spans="1:6" x14ac:dyDescent="0.25">
      <c r="A705">
        <v>706</v>
      </c>
      <c r="B705">
        <v>1221</v>
      </c>
      <c r="C705" t="s">
        <v>2332</v>
      </c>
      <c r="D705" t="s">
        <v>2021</v>
      </c>
      <c r="E705" s="2">
        <v>4212.45</v>
      </c>
      <c r="F705" s="1">
        <v>39447</v>
      </c>
    </row>
    <row r="706" spans="1:6" x14ac:dyDescent="0.25">
      <c r="A706">
        <v>707</v>
      </c>
      <c r="B706">
        <v>1222</v>
      </c>
      <c r="C706" t="s">
        <v>2333</v>
      </c>
      <c r="D706" t="s">
        <v>2023</v>
      </c>
      <c r="E706">
        <v>0</v>
      </c>
      <c r="F706" s="1">
        <v>39447</v>
      </c>
    </row>
    <row r="707" spans="1:6" x14ac:dyDescent="0.25">
      <c r="A707">
        <v>708</v>
      </c>
      <c r="B707">
        <v>1223</v>
      </c>
      <c r="C707" t="s">
        <v>2334</v>
      </c>
      <c r="D707" t="s">
        <v>2025</v>
      </c>
      <c r="E707" s="2">
        <v>13601.05</v>
      </c>
      <c r="F707" s="1">
        <v>39447</v>
      </c>
    </row>
    <row r="708" spans="1:6" x14ac:dyDescent="0.25">
      <c r="A708">
        <v>709</v>
      </c>
      <c r="B708">
        <v>1224</v>
      </c>
      <c r="C708" t="s">
        <v>2335</v>
      </c>
      <c r="D708" t="s">
        <v>2029</v>
      </c>
      <c r="E708" s="2">
        <v>13087</v>
      </c>
      <c r="F708" s="1">
        <v>39447</v>
      </c>
    </row>
    <row r="709" spans="1:6" x14ac:dyDescent="0.25">
      <c r="A709">
        <v>710</v>
      </c>
      <c r="B709">
        <v>1225</v>
      </c>
      <c r="C709" t="s">
        <v>2336</v>
      </c>
      <c r="D709" t="s">
        <v>2032</v>
      </c>
      <c r="E709" s="2">
        <v>10580</v>
      </c>
      <c r="F709" s="1">
        <v>39447</v>
      </c>
    </row>
    <row r="710" spans="1:6" x14ac:dyDescent="0.25">
      <c r="A710">
        <v>711</v>
      </c>
      <c r="B710">
        <v>1226</v>
      </c>
      <c r="C710" t="s">
        <v>2337</v>
      </c>
      <c r="D710" t="s">
        <v>2035</v>
      </c>
      <c r="E710" s="2">
        <v>10830.7</v>
      </c>
      <c r="F710" s="1">
        <v>39447</v>
      </c>
    </row>
    <row r="711" spans="1:6" x14ac:dyDescent="0.25">
      <c r="A711">
        <v>712</v>
      </c>
      <c r="B711">
        <v>1227</v>
      </c>
      <c r="C711" t="s">
        <v>2338</v>
      </c>
      <c r="D711" t="s">
        <v>2038</v>
      </c>
      <c r="E711" s="2">
        <v>9576.0499999999993</v>
      </c>
      <c r="F711" s="1">
        <v>39447</v>
      </c>
    </row>
    <row r="712" spans="1:6" x14ac:dyDescent="0.25">
      <c r="A712">
        <v>713</v>
      </c>
      <c r="B712">
        <v>1228</v>
      </c>
      <c r="C712" t="s">
        <v>2339</v>
      </c>
      <c r="D712" t="s">
        <v>2042</v>
      </c>
      <c r="E712" s="2">
        <v>14340.5</v>
      </c>
      <c r="F712" s="1">
        <v>39447</v>
      </c>
    </row>
    <row r="713" spans="1:6" x14ac:dyDescent="0.25">
      <c r="A713">
        <v>714</v>
      </c>
      <c r="B713">
        <v>1229</v>
      </c>
      <c r="C713" t="s">
        <v>2340</v>
      </c>
      <c r="D713" t="s">
        <v>2045</v>
      </c>
      <c r="E713" s="2">
        <v>4785.1499999999996</v>
      </c>
      <c r="F713" s="1">
        <v>39447</v>
      </c>
    </row>
    <row r="714" spans="1:6" x14ac:dyDescent="0.25">
      <c r="A714">
        <v>715</v>
      </c>
      <c r="B714">
        <v>1230</v>
      </c>
      <c r="C714" t="s">
        <v>2341</v>
      </c>
      <c r="D714" t="s">
        <v>2049</v>
      </c>
      <c r="E714" s="2">
        <v>2635.8</v>
      </c>
      <c r="F714" s="1">
        <v>39447</v>
      </c>
    </row>
    <row r="715" spans="1:6" x14ac:dyDescent="0.25">
      <c r="A715">
        <v>716</v>
      </c>
      <c r="B715">
        <v>1231</v>
      </c>
      <c r="C715" t="s">
        <v>2342</v>
      </c>
      <c r="D715" t="s">
        <v>2045</v>
      </c>
      <c r="E715" s="2">
        <v>2635.8</v>
      </c>
      <c r="F715" s="1">
        <v>39447</v>
      </c>
    </row>
    <row r="716" spans="1:6" x14ac:dyDescent="0.25">
      <c r="A716">
        <v>717</v>
      </c>
      <c r="B716">
        <v>1232</v>
      </c>
      <c r="C716" t="s">
        <v>2343</v>
      </c>
      <c r="D716" t="s">
        <v>2045</v>
      </c>
      <c r="E716">
        <v>281.75</v>
      </c>
      <c r="F716" s="1">
        <v>39447</v>
      </c>
    </row>
    <row r="717" spans="1:6" x14ac:dyDescent="0.25">
      <c r="A717">
        <v>718</v>
      </c>
      <c r="B717">
        <v>1233</v>
      </c>
      <c r="C717" t="s">
        <v>2344</v>
      </c>
      <c r="D717" t="s">
        <v>2056</v>
      </c>
      <c r="E717" s="2">
        <v>1649.1</v>
      </c>
      <c r="F717" s="1">
        <v>39447</v>
      </c>
    </row>
    <row r="718" spans="1:6" x14ac:dyDescent="0.25">
      <c r="A718">
        <v>719</v>
      </c>
      <c r="B718">
        <v>1234</v>
      </c>
      <c r="C718" t="s">
        <v>2345</v>
      </c>
      <c r="D718" t="s">
        <v>2059</v>
      </c>
      <c r="E718">
        <v>745.2</v>
      </c>
      <c r="F718" s="1">
        <v>39447</v>
      </c>
    </row>
    <row r="719" spans="1:6" x14ac:dyDescent="0.25">
      <c r="A719">
        <v>720</v>
      </c>
      <c r="B719">
        <v>1235</v>
      </c>
      <c r="C719" t="s">
        <v>2346</v>
      </c>
      <c r="D719" t="s">
        <v>2062</v>
      </c>
      <c r="E719">
        <v>103.5</v>
      </c>
      <c r="F719" s="1">
        <v>39447</v>
      </c>
    </row>
    <row r="720" spans="1:6" x14ac:dyDescent="0.25">
      <c r="A720">
        <v>721</v>
      </c>
      <c r="B720">
        <v>1333</v>
      </c>
      <c r="C720" t="s">
        <v>2528</v>
      </c>
      <c r="D720" t="s">
        <v>2529</v>
      </c>
      <c r="E720" s="2">
        <v>338734</v>
      </c>
      <c r="F720" s="1">
        <v>39447</v>
      </c>
    </row>
    <row r="721" spans="1:6" x14ac:dyDescent="0.25">
      <c r="A721">
        <v>722</v>
      </c>
      <c r="B721">
        <v>1334</v>
      </c>
      <c r="C721" t="s">
        <v>2531</v>
      </c>
      <c r="D721" t="s">
        <v>2532</v>
      </c>
      <c r="E721" s="2">
        <v>172800</v>
      </c>
      <c r="F721" s="1">
        <v>39447</v>
      </c>
    </row>
    <row r="722" spans="1:6" x14ac:dyDescent="0.25">
      <c r="A722">
        <v>723</v>
      </c>
      <c r="B722">
        <v>173</v>
      </c>
      <c r="C722" t="s">
        <v>558</v>
      </c>
      <c r="D722" t="s">
        <v>559</v>
      </c>
      <c r="E722" s="2">
        <v>59225</v>
      </c>
      <c r="F722" s="1">
        <v>39813</v>
      </c>
    </row>
    <row r="723" spans="1:6" x14ac:dyDescent="0.25">
      <c r="A723">
        <v>724</v>
      </c>
      <c r="B723">
        <v>174</v>
      </c>
      <c r="C723" t="s">
        <v>562</v>
      </c>
      <c r="D723" t="s">
        <v>563</v>
      </c>
      <c r="E723" s="2">
        <v>40639.47</v>
      </c>
      <c r="F723" s="1">
        <v>39813</v>
      </c>
    </row>
    <row r="724" spans="1:6" x14ac:dyDescent="0.25">
      <c r="A724">
        <v>725</v>
      </c>
      <c r="B724">
        <v>175</v>
      </c>
      <c r="C724" t="s">
        <v>566</v>
      </c>
      <c r="D724" t="s">
        <v>567</v>
      </c>
      <c r="E724" s="2">
        <v>-31050</v>
      </c>
      <c r="F724" s="1">
        <v>39813</v>
      </c>
    </row>
    <row r="725" spans="1:6" x14ac:dyDescent="0.25">
      <c r="A725">
        <v>726</v>
      </c>
      <c r="B725">
        <v>176</v>
      </c>
      <c r="C725" t="s">
        <v>569</v>
      </c>
      <c r="D725" t="s">
        <v>570</v>
      </c>
      <c r="E725" s="2">
        <v>3082</v>
      </c>
      <c r="F725" s="1">
        <v>39813</v>
      </c>
    </row>
    <row r="726" spans="1:6" x14ac:dyDescent="0.25">
      <c r="A726">
        <v>727</v>
      </c>
      <c r="B726">
        <v>177</v>
      </c>
      <c r="C726" t="s">
        <v>571</v>
      </c>
      <c r="D726" t="s">
        <v>572</v>
      </c>
      <c r="E726">
        <v>655.5</v>
      </c>
      <c r="F726" s="1">
        <v>39813</v>
      </c>
    </row>
    <row r="727" spans="1:6" x14ac:dyDescent="0.25">
      <c r="A727">
        <v>728</v>
      </c>
      <c r="B727">
        <v>178</v>
      </c>
      <c r="C727" t="s">
        <v>573</v>
      </c>
      <c r="D727" t="s">
        <v>574</v>
      </c>
      <c r="E727">
        <v>621</v>
      </c>
      <c r="F727" s="1">
        <v>39813</v>
      </c>
    </row>
    <row r="728" spans="1:6" x14ac:dyDescent="0.25">
      <c r="A728">
        <v>729</v>
      </c>
      <c r="B728">
        <v>439</v>
      </c>
      <c r="C728" t="s">
        <v>1016</v>
      </c>
      <c r="D728" t="s">
        <v>1017</v>
      </c>
      <c r="E728">
        <v>280.91000000000003</v>
      </c>
      <c r="F728" s="1">
        <v>39813</v>
      </c>
    </row>
    <row r="729" spans="1:6" ht="409.5" x14ac:dyDescent="0.25">
      <c r="A729">
        <v>730</v>
      </c>
      <c r="B729">
        <v>440</v>
      </c>
      <c r="C729" t="s">
        <v>1018</v>
      </c>
      <c r="D729" s="3" t="s">
        <v>4316</v>
      </c>
      <c r="E729" s="2">
        <v>1899</v>
      </c>
      <c r="F729" s="1">
        <v>39813</v>
      </c>
    </row>
    <row r="730" spans="1:6" x14ac:dyDescent="0.25">
      <c r="A730">
        <v>731</v>
      </c>
      <c r="B730">
        <v>781</v>
      </c>
      <c r="C730" t="s">
        <v>1659</v>
      </c>
      <c r="D730" t="s">
        <v>1660</v>
      </c>
      <c r="E730">
        <v>643.29999999999995</v>
      </c>
      <c r="F730" s="1">
        <v>39813</v>
      </c>
    </row>
    <row r="731" spans="1:6" x14ac:dyDescent="0.25">
      <c r="A731">
        <v>732</v>
      </c>
      <c r="B731">
        <v>782</v>
      </c>
      <c r="C731" t="s">
        <v>1662</v>
      </c>
      <c r="D731" t="s">
        <v>1663</v>
      </c>
      <c r="E731">
        <v>688</v>
      </c>
      <c r="F731" s="1">
        <v>39813</v>
      </c>
    </row>
    <row r="732" spans="1:6" x14ac:dyDescent="0.25">
      <c r="A732">
        <v>733</v>
      </c>
      <c r="B732">
        <v>783</v>
      </c>
      <c r="C732" t="s">
        <v>1666</v>
      </c>
      <c r="D732" t="s">
        <v>1667</v>
      </c>
      <c r="E732" s="2">
        <v>1075</v>
      </c>
      <c r="F732" s="1">
        <v>39813</v>
      </c>
    </row>
    <row r="733" spans="1:6" x14ac:dyDescent="0.25">
      <c r="A733">
        <v>734</v>
      </c>
      <c r="B733">
        <v>784</v>
      </c>
      <c r="C733" t="s">
        <v>1670</v>
      </c>
      <c r="D733" t="s">
        <v>1671</v>
      </c>
      <c r="E733">
        <v>229</v>
      </c>
      <c r="F733" s="1">
        <v>39813</v>
      </c>
    </row>
    <row r="734" spans="1:6" x14ac:dyDescent="0.25">
      <c r="A734">
        <v>735</v>
      </c>
      <c r="B734">
        <v>785</v>
      </c>
      <c r="C734" t="s">
        <v>1673</v>
      </c>
      <c r="D734" t="s">
        <v>1674</v>
      </c>
      <c r="E734" s="2">
        <v>1435.72</v>
      </c>
      <c r="F734" s="1">
        <v>39813</v>
      </c>
    </row>
    <row r="735" spans="1:6" x14ac:dyDescent="0.25">
      <c r="A735">
        <v>736</v>
      </c>
      <c r="B735">
        <v>1056</v>
      </c>
      <c r="C735" t="s">
        <v>2064</v>
      </c>
      <c r="D735" t="s">
        <v>2065</v>
      </c>
      <c r="E735">
        <v>360</v>
      </c>
      <c r="F735" s="1">
        <v>39813</v>
      </c>
    </row>
    <row r="736" spans="1:6" x14ac:dyDescent="0.25">
      <c r="A736">
        <v>737</v>
      </c>
      <c r="B736">
        <v>1057</v>
      </c>
      <c r="C736" t="s">
        <v>2067</v>
      </c>
      <c r="D736" t="s">
        <v>2068</v>
      </c>
      <c r="E736" s="2">
        <v>7653.25</v>
      </c>
      <c r="F736" s="1">
        <v>39813</v>
      </c>
    </row>
    <row r="737" spans="1:6" x14ac:dyDescent="0.25">
      <c r="A737">
        <v>738</v>
      </c>
      <c r="B737">
        <v>1058</v>
      </c>
      <c r="C737" t="s">
        <v>2070</v>
      </c>
      <c r="D737" t="s">
        <v>2071</v>
      </c>
      <c r="E737" s="2">
        <v>24671.3</v>
      </c>
      <c r="F737" s="1">
        <v>39813</v>
      </c>
    </row>
    <row r="738" spans="1:6" x14ac:dyDescent="0.25">
      <c r="A738">
        <v>739</v>
      </c>
      <c r="B738">
        <v>1059</v>
      </c>
      <c r="C738" t="s">
        <v>2072</v>
      </c>
      <c r="D738" t="s">
        <v>2073</v>
      </c>
      <c r="E738" s="2">
        <v>1878.53</v>
      </c>
      <c r="F738" s="1">
        <v>39813</v>
      </c>
    </row>
    <row r="739" spans="1:6" x14ac:dyDescent="0.25">
      <c r="A739">
        <v>740</v>
      </c>
      <c r="B739">
        <v>1060</v>
      </c>
      <c r="C739" t="s">
        <v>2074</v>
      </c>
      <c r="D739" t="s">
        <v>2075</v>
      </c>
      <c r="E739">
        <v>250.47</v>
      </c>
      <c r="F739" s="1">
        <v>39813</v>
      </c>
    </row>
    <row r="740" spans="1:6" x14ac:dyDescent="0.25">
      <c r="A740">
        <v>741</v>
      </c>
      <c r="B740">
        <v>1061</v>
      </c>
      <c r="C740" t="s">
        <v>2076</v>
      </c>
      <c r="D740" t="s">
        <v>2077</v>
      </c>
      <c r="E740">
        <v>288.04000000000002</v>
      </c>
      <c r="F740" s="1">
        <v>39813</v>
      </c>
    </row>
    <row r="741" spans="1:6" x14ac:dyDescent="0.25">
      <c r="A741">
        <v>742</v>
      </c>
      <c r="B741">
        <v>1062</v>
      </c>
      <c r="C741" t="s">
        <v>2078</v>
      </c>
      <c r="D741" t="s">
        <v>2079</v>
      </c>
      <c r="E741">
        <v>0</v>
      </c>
      <c r="F741" s="1">
        <v>39813</v>
      </c>
    </row>
    <row r="742" spans="1:6" x14ac:dyDescent="0.25">
      <c r="A742">
        <v>743</v>
      </c>
      <c r="B742">
        <v>1063</v>
      </c>
      <c r="C742" t="s">
        <v>2080</v>
      </c>
      <c r="D742" t="s">
        <v>2081</v>
      </c>
      <c r="E742">
        <v>0</v>
      </c>
      <c r="F742" s="1">
        <v>39813</v>
      </c>
    </row>
    <row r="743" spans="1:6" x14ac:dyDescent="0.25">
      <c r="A743">
        <v>744</v>
      </c>
      <c r="B743">
        <v>1064</v>
      </c>
      <c r="C743" t="s">
        <v>2082</v>
      </c>
      <c r="D743" t="s">
        <v>2083</v>
      </c>
      <c r="E743" s="2">
        <v>1452.73</v>
      </c>
      <c r="F743" s="1">
        <v>39813</v>
      </c>
    </row>
    <row r="744" spans="1:6" x14ac:dyDescent="0.25">
      <c r="A744">
        <v>745</v>
      </c>
      <c r="B744">
        <v>1065</v>
      </c>
      <c r="C744" t="s">
        <v>2084</v>
      </c>
      <c r="D744" t="s">
        <v>2085</v>
      </c>
      <c r="E744" s="2">
        <v>2028.81</v>
      </c>
      <c r="F744" s="1">
        <v>39813</v>
      </c>
    </row>
    <row r="745" spans="1:6" x14ac:dyDescent="0.25">
      <c r="A745">
        <v>746</v>
      </c>
      <c r="B745">
        <v>1066</v>
      </c>
      <c r="C745" t="s">
        <v>2086</v>
      </c>
      <c r="D745" t="s">
        <v>2087</v>
      </c>
      <c r="E745">
        <v>657.49</v>
      </c>
      <c r="F745" s="1">
        <v>39813</v>
      </c>
    </row>
    <row r="746" spans="1:6" x14ac:dyDescent="0.25">
      <c r="A746">
        <v>747</v>
      </c>
      <c r="B746">
        <v>1067</v>
      </c>
      <c r="C746" t="s">
        <v>2088</v>
      </c>
      <c r="D746" t="s">
        <v>2089</v>
      </c>
      <c r="E746" s="2">
        <v>22290.45</v>
      </c>
      <c r="F746" s="1">
        <v>39813</v>
      </c>
    </row>
    <row r="747" spans="1:6" x14ac:dyDescent="0.25">
      <c r="A747">
        <v>748</v>
      </c>
      <c r="B747">
        <v>1068</v>
      </c>
      <c r="C747" t="s">
        <v>2090</v>
      </c>
      <c r="D747" t="s">
        <v>2091</v>
      </c>
      <c r="E747" s="2">
        <v>3570.75</v>
      </c>
      <c r="F747" s="1">
        <v>39813</v>
      </c>
    </row>
    <row r="748" spans="1:6" x14ac:dyDescent="0.25">
      <c r="A748">
        <v>749</v>
      </c>
      <c r="B748">
        <v>1069</v>
      </c>
      <c r="C748" t="s">
        <v>2092</v>
      </c>
      <c r="D748" t="s">
        <v>2093</v>
      </c>
      <c r="E748" s="2">
        <v>1929.7</v>
      </c>
      <c r="F748" s="1">
        <v>39813</v>
      </c>
    </row>
    <row r="749" spans="1:6" x14ac:dyDescent="0.25">
      <c r="A749">
        <v>750</v>
      </c>
      <c r="B749">
        <v>1070</v>
      </c>
      <c r="C749" t="s">
        <v>2094</v>
      </c>
      <c r="D749" t="s">
        <v>2095</v>
      </c>
      <c r="E749" s="2">
        <v>7141.5</v>
      </c>
      <c r="F749" s="1">
        <v>39813</v>
      </c>
    </row>
    <row r="750" spans="1:6" x14ac:dyDescent="0.25">
      <c r="A750">
        <v>751</v>
      </c>
      <c r="B750">
        <v>1071</v>
      </c>
      <c r="C750" t="s">
        <v>2096</v>
      </c>
      <c r="D750" t="s">
        <v>2097</v>
      </c>
      <c r="E750" s="2">
        <v>2219.5</v>
      </c>
      <c r="F750" s="1">
        <v>39813</v>
      </c>
    </row>
    <row r="751" spans="1:6" x14ac:dyDescent="0.25">
      <c r="A751">
        <v>752</v>
      </c>
      <c r="B751">
        <v>1072</v>
      </c>
      <c r="C751" t="s">
        <v>2098</v>
      </c>
      <c r="D751" t="s">
        <v>2099</v>
      </c>
      <c r="E751">
        <v>680.8</v>
      </c>
      <c r="F751" s="1">
        <v>39813</v>
      </c>
    </row>
    <row r="752" spans="1:6" x14ac:dyDescent="0.25">
      <c r="A752">
        <v>753</v>
      </c>
      <c r="B752">
        <v>1073</v>
      </c>
      <c r="C752" t="s">
        <v>2100</v>
      </c>
      <c r="D752" t="s">
        <v>2101</v>
      </c>
      <c r="E752">
        <v>89.7</v>
      </c>
      <c r="F752" s="1">
        <v>39813</v>
      </c>
    </row>
    <row r="753" spans="1:6" x14ac:dyDescent="0.25">
      <c r="A753">
        <v>754</v>
      </c>
      <c r="B753">
        <v>1074</v>
      </c>
      <c r="C753" t="s">
        <v>2102</v>
      </c>
      <c r="D753" t="s">
        <v>2103</v>
      </c>
      <c r="E753" s="2">
        <v>4515.6400000000003</v>
      </c>
      <c r="F753" s="1">
        <v>39813</v>
      </c>
    </row>
    <row r="754" spans="1:6" x14ac:dyDescent="0.25">
      <c r="A754">
        <v>755</v>
      </c>
      <c r="B754">
        <v>1075</v>
      </c>
      <c r="C754" t="s">
        <v>2104</v>
      </c>
      <c r="D754" t="s">
        <v>2105</v>
      </c>
      <c r="E754" s="2">
        <v>4515.6400000000003</v>
      </c>
      <c r="F754" s="1">
        <v>39813</v>
      </c>
    </row>
    <row r="755" spans="1:6" x14ac:dyDescent="0.25">
      <c r="A755">
        <v>756</v>
      </c>
      <c r="B755">
        <v>1076</v>
      </c>
      <c r="C755" t="s">
        <v>2106</v>
      </c>
      <c r="D755" t="s">
        <v>2107</v>
      </c>
      <c r="E755" s="2">
        <v>3344.26</v>
      </c>
      <c r="F755" s="1">
        <v>39813</v>
      </c>
    </row>
    <row r="756" spans="1:6" x14ac:dyDescent="0.25">
      <c r="A756">
        <v>757</v>
      </c>
      <c r="B756">
        <v>1077</v>
      </c>
      <c r="C756" t="s">
        <v>2108</v>
      </c>
      <c r="D756" t="s">
        <v>2109</v>
      </c>
      <c r="E756" s="2">
        <v>110512.14</v>
      </c>
      <c r="F756" s="1">
        <v>39813</v>
      </c>
    </row>
    <row r="757" spans="1:6" x14ac:dyDescent="0.25">
      <c r="A757">
        <v>758</v>
      </c>
      <c r="B757">
        <v>1078</v>
      </c>
      <c r="C757" t="s">
        <v>2110</v>
      </c>
      <c r="D757" t="s">
        <v>2111</v>
      </c>
      <c r="E757" s="2">
        <v>10819.58</v>
      </c>
      <c r="F757" s="1">
        <v>39813</v>
      </c>
    </row>
    <row r="758" spans="1:6" x14ac:dyDescent="0.25">
      <c r="A758">
        <v>759</v>
      </c>
      <c r="B758">
        <v>1079</v>
      </c>
      <c r="C758" t="s">
        <v>2112</v>
      </c>
      <c r="D758" t="s">
        <v>2113</v>
      </c>
      <c r="E758" s="2">
        <v>46660.68</v>
      </c>
      <c r="F758" s="1">
        <v>39813</v>
      </c>
    </row>
    <row r="759" spans="1:6" x14ac:dyDescent="0.25">
      <c r="A759">
        <v>760</v>
      </c>
      <c r="B759">
        <v>1080</v>
      </c>
      <c r="C759" t="s">
        <v>2114</v>
      </c>
      <c r="D759" t="s">
        <v>2115</v>
      </c>
      <c r="E759" s="2">
        <v>31028.29</v>
      </c>
      <c r="F759" s="1">
        <v>39813</v>
      </c>
    </row>
    <row r="760" spans="1:6" x14ac:dyDescent="0.25">
      <c r="A760">
        <v>761</v>
      </c>
      <c r="B760">
        <v>1081</v>
      </c>
      <c r="C760" t="s">
        <v>2116</v>
      </c>
      <c r="D760" t="s">
        <v>2117</v>
      </c>
      <c r="E760" s="2">
        <v>3220</v>
      </c>
      <c r="F760" s="1">
        <v>39813</v>
      </c>
    </row>
    <row r="761" spans="1:6" x14ac:dyDescent="0.25">
      <c r="A761">
        <v>762</v>
      </c>
      <c r="B761">
        <v>1236</v>
      </c>
      <c r="C761" t="s">
        <v>2347</v>
      </c>
      <c r="D761" t="s">
        <v>2065</v>
      </c>
      <c r="E761">
        <v>360</v>
      </c>
      <c r="F761" s="1">
        <v>39813</v>
      </c>
    </row>
    <row r="762" spans="1:6" x14ac:dyDescent="0.25">
      <c r="A762">
        <v>763</v>
      </c>
      <c r="B762">
        <v>1237</v>
      </c>
      <c r="C762" t="s">
        <v>2348</v>
      </c>
      <c r="D762" t="s">
        <v>2068</v>
      </c>
      <c r="E762" s="2">
        <v>7653.25</v>
      </c>
      <c r="F762" s="1">
        <v>39813</v>
      </c>
    </row>
    <row r="763" spans="1:6" x14ac:dyDescent="0.25">
      <c r="A763">
        <v>764</v>
      </c>
      <c r="B763">
        <v>1238</v>
      </c>
      <c r="C763" t="s">
        <v>2349</v>
      </c>
      <c r="D763" t="s">
        <v>2071</v>
      </c>
      <c r="E763" s="2">
        <v>24671.3</v>
      </c>
      <c r="F763" s="1">
        <v>39813</v>
      </c>
    </row>
    <row r="764" spans="1:6" x14ac:dyDescent="0.25">
      <c r="A764">
        <v>765</v>
      </c>
      <c r="B764">
        <v>1239</v>
      </c>
      <c r="C764" t="s">
        <v>2350</v>
      </c>
      <c r="D764" t="s">
        <v>2073</v>
      </c>
      <c r="E764" s="2">
        <v>1878.53</v>
      </c>
      <c r="F764" s="1">
        <v>39813</v>
      </c>
    </row>
    <row r="765" spans="1:6" x14ac:dyDescent="0.25">
      <c r="A765">
        <v>766</v>
      </c>
      <c r="B765">
        <v>1240</v>
      </c>
      <c r="C765" t="s">
        <v>2351</v>
      </c>
      <c r="D765" t="s">
        <v>2075</v>
      </c>
      <c r="E765">
        <v>250.47</v>
      </c>
      <c r="F765" s="1">
        <v>39813</v>
      </c>
    </row>
    <row r="766" spans="1:6" x14ac:dyDescent="0.25">
      <c r="A766">
        <v>767</v>
      </c>
      <c r="B766">
        <v>1241</v>
      </c>
      <c r="C766" t="s">
        <v>2352</v>
      </c>
      <c r="D766" t="s">
        <v>2077</v>
      </c>
      <c r="E766">
        <v>288.04000000000002</v>
      </c>
      <c r="F766" s="1">
        <v>39813</v>
      </c>
    </row>
    <row r="767" spans="1:6" x14ac:dyDescent="0.25">
      <c r="A767">
        <v>768</v>
      </c>
      <c r="B767">
        <v>1242</v>
      </c>
      <c r="C767" t="s">
        <v>2353</v>
      </c>
      <c r="D767" t="s">
        <v>2079</v>
      </c>
      <c r="E767">
        <v>0</v>
      </c>
      <c r="F767" s="1">
        <v>39813</v>
      </c>
    </row>
    <row r="768" spans="1:6" x14ac:dyDescent="0.25">
      <c r="A768">
        <v>769</v>
      </c>
      <c r="B768">
        <v>1243</v>
      </c>
      <c r="C768" t="s">
        <v>2354</v>
      </c>
      <c r="D768" t="s">
        <v>2081</v>
      </c>
      <c r="E768">
        <v>0</v>
      </c>
      <c r="F768" s="1">
        <v>39813</v>
      </c>
    </row>
    <row r="769" spans="1:6" x14ac:dyDescent="0.25">
      <c r="A769">
        <v>770</v>
      </c>
      <c r="B769">
        <v>1244</v>
      </c>
      <c r="C769" t="s">
        <v>2355</v>
      </c>
      <c r="D769" t="s">
        <v>2083</v>
      </c>
      <c r="E769" s="2">
        <v>1452.73</v>
      </c>
      <c r="F769" s="1">
        <v>39813</v>
      </c>
    </row>
    <row r="770" spans="1:6" x14ac:dyDescent="0.25">
      <c r="A770">
        <v>771</v>
      </c>
      <c r="B770">
        <v>1245</v>
      </c>
      <c r="C770" t="s">
        <v>2356</v>
      </c>
      <c r="D770" t="s">
        <v>2085</v>
      </c>
      <c r="E770" s="2">
        <v>2028.81</v>
      </c>
      <c r="F770" s="1">
        <v>39813</v>
      </c>
    </row>
    <row r="771" spans="1:6" x14ac:dyDescent="0.25">
      <c r="A771">
        <v>772</v>
      </c>
      <c r="B771">
        <v>1246</v>
      </c>
      <c r="C771" t="s">
        <v>2357</v>
      </c>
      <c r="D771" t="s">
        <v>2087</v>
      </c>
      <c r="E771">
        <v>657.49</v>
      </c>
      <c r="F771" s="1">
        <v>39813</v>
      </c>
    </row>
    <row r="772" spans="1:6" x14ac:dyDescent="0.25">
      <c r="A772">
        <v>773</v>
      </c>
      <c r="B772">
        <v>1247</v>
      </c>
      <c r="C772" t="s">
        <v>2358</v>
      </c>
      <c r="D772" t="s">
        <v>2089</v>
      </c>
      <c r="E772" s="2">
        <v>22290.45</v>
      </c>
      <c r="F772" s="1">
        <v>39813</v>
      </c>
    </row>
    <row r="773" spans="1:6" x14ac:dyDescent="0.25">
      <c r="A773">
        <v>774</v>
      </c>
      <c r="B773">
        <v>1248</v>
      </c>
      <c r="C773" t="s">
        <v>2359</v>
      </c>
      <c r="D773" t="s">
        <v>2091</v>
      </c>
      <c r="E773" s="2">
        <v>3570.75</v>
      </c>
      <c r="F773" s="1">
        <v>39813</v>
      </c>
    </row>
    <row r="774" spans="1:6" x14ac:dyDescent="0.25">
      <c r="A774">
        <v>775</v>
      </c>
      <c r="B774">
        <v>1249</v>
      </c>
      <c r="C774" t="s">
        <v>2360</v>
      </c>
      <c r="D774" t="s">
        <v>2093</v>
      </c>
      <c r="E774" s="2">
        <v>1929.7</v>
      </c>
      <c r="F774" s="1">
        <v>39813</v>
      </c>
    </row>
    <row r="775" spans="1:6" x14ac:dyDescent="0.25">
      <c r="A775">
        <v>776</v>
      </c>
      <c r="B775">
        <v>1250</v>
      </c>
      <c r="C775" t="s">
        <v>2361</v>
      </c>
      <c r="D775" t="s">
        <v>2095</v>
      </c>
      <c r="E775" s="2">
        <v>7141.5</v>
      </c>
      <c r="F775" s="1">
        <v>39813</v>
      </c>
    </row>
    <row r="776" spans="1:6" x14ac:dyDescent="0.25">
      <c r="A776">
        <v>777</v>
      </c>
      <c r="B776">
        <v>1251</v>
      </c>
      <c r="C776" t="s">
        <v>2362</v>
      </c>
      <c r="D776" t="s">
        <v>2097</v>
      </c>
      <c r="E776" s="2">
        <v>2219.5</v>
      </c>
      <c r="F776" s="1">
        <v>39813</v>
      </c>
    </row>
    <row r="777" spans="1:6" x14ac:dyDescent="0.25">
      <c r="A777">
        <v>778</v>
      </c>
      <c r="B777">
        <v>1252</v>
      </c>
      <c r="C777" t="s">
        <v>2363</v>
      </c>
      <c r="D777" t="s">
        <v>2099</v>
      </c>
      <c r="E777">
        <v>680.8</v>
      </c>
      <c r="F777" s="1">
        <v>39813</v>
      </c>
    </row>
    <row r="778" spans="1:6" x14ac:dyDescent="0.25">
      <c r="A778">
        <v>779</v>
      </c>
      <c r="B778">
        <v>1253</v>
      </c>
      <c r="C778" t="s">
        <v>2364</v>
      </c>
      <c r="D778" t="s">
        <v>2101</v>
      </c>
      <c r="E778">
        <v>89.7</v>
      </c>
      <c r="F778" s="1">
        <v>39813</v>
      </c>
    </row>
    <row r="779" spans="1:6" x14ac:dyDescent="0.25">
      <c r="A779">
        <v>780</v>
      </c>
      <c r="B779">
        <v>1254</v>
      </c>
      <c r="C779" t="s">
        <v>2365</v>
      </c>
      <c r="D779" t="s">
        <v>2103</v>
      </c>
      <c r="E779" s="2">
        <v>4515.6400000000003</v>
      </c>
      <c r="F779" s="1">
        <v>39813</v>
      </c>
    </row>
    <row r="780" spans="1:6" x14ac:dyDescent="0.25">
      <c r="A780">
        <v>781</v>
      </c>
      <c r="B780">
        <v>1255</v>
      </c>
      <c r="C780" t="s">
        <v>2366</v>
      </c>
      <c r="D780" t="s">
        <v>2105</v>
      </c>
      <c r="E780" s="2">
        <v>4515.6400000000003</v>
      </c>
      <c r="F780" s="1">
        <v>39813</v>
      </c>
    </row>
    <row r="781" spans="1:6" x14ac:dyDescent="0.25">
      <c r="A781">
        <v>782</v>
      </c>
      <c r="B781">
        <v>1256</v>
      </c>
      <c r="C781" t="s">
        <v>2367</v>
      </c>
      <c r="D781" t="s">
        <v>2107</v>
      </c>
      <c r="E781" s="2">
        <v>3344.26</v>
      </c>
      <c r="F781" s="1">
        <v>39813</v>
      </c>
    </row>
    <row r="782" spans="1:6" x14ac:dyDescent="0.25">
      <c r="A782">
        <v>783</v>
      </c>
      <c r="B782">
        <v>1257</v>
      </c>
      <c r="C782" t="s">
        <v>2368</v>
      </c>
      <c r="D782" t="s">
        <v>2109</v>
      </c>
      <c r="E782" s="2">
        <v>110512.14</v>
      </c>
      <c r="F782" s="1">
        <v>39813</v>
      </c>
    </row>
    <row r="783" spans="1:6" x14ac:dyDescent="0.25">
      <c r="A783">
        <v>784</v>
      </c>
      <c r="B783">
        <v>1258</v>
      </c>
      <c r="C783" t="s">
        <v>2369</v>
      </c>
      <c r="D783" t="s">
        <v>2111</v>
      </c>
      <c r="E783" s="2">
        <v>10819.58</v>
      </c>
      <c r="F783" s="1">
        <v>39813</v>
      </c>
    </row>
    <row r="784" spans="1:6" x14ac:dyDescent="0.25">
      <c r="A784">
        <v>785</v>
      </c>
      <c r="B784">
        <v>1259</v>
      </c>
      <c r="C784" t="s">
        <v>2370</v>
      </c>
      <c r="D784" t="s">
        <v>2113</v>
      </c>
      <c r="E784" s="2">
        <v>46660.68</v>
      </c>
      <c r="F784" s="1">
        <v>39813</v>
      </c>
    </row>
    <row r="785" spans="1:6" x14ac:dyDescent="0.25">
      <c r="A785">
        <v>786</v>
      </c>
      <c r="B785">
        <v>1260</v>
      </c>
      <c r="C785" t="s">
        <v>2371</v>
      </c>
      <c r="D785" t="s">
        <v>2115</v>
      </c>
      <c r="E785" s="2">
        <v>31028.29</v>
      </c>
      <c r="F785" s="1">
        <v>39813</v>
      </c>
    </row>
    <row r="786" spans="1:6" x14ac:dyDescent="0.25">
      <c r="A786">
        <v>787</v>
      </c>
      <c r="B786">
        <v>1261</v>
      </c>
      <c r="C786" t="s">
        <v>2372</v>
      </c>
      <c r="D786" t="s">
        <v>2117</v>
      </c>
      <c r="E786" s="2">
        <v>3220</v>
      </c>
      <c r="F786" s="1">
        <v>39813</v>
      </c>
    </row>
    <row r="787" spans="1:6" x14ac:dyDescent="0.25">
      <c r="A787">
        <v>788</v>
      </c>
      <c r="B787">
        <v>1335</v>
      </c>
      <c r="C787" t="s">
        <v>2535</v>
      </c>
      <c r="D787" t="s">
        <v>2529</v>
      </c>
      <c r="E787" s="2">
        <v>432938</v>
      </c>
      <c r="F787" s="1">
        <v>39813</v>
      </c>
    </row>
    <row r="788" spans="1:6" x14ac:dyDescent="0.25">
      <c r="A788">
        <v>789</v>
      </c>
      <c r="B788">
        <v>179</v>
      </c>
      <c r="C788" t="s">
        <v>575</v>
      </c>
      <c r="D788" t="s">
        <v>514</v>
      </c>
      <c r="E788" s="2">
        <v>3218</v>
      </c>
      <c r="F788" s="1">
        <v>40178</v>
      </c>
    </row>
    <row r="789" spans="1:6" x14ac:dyDescent="0.25">
      <c r="A789">
        <v>790</v>
      </c>
      <c r="B789">
        <v>180</v>
      </c>
      <c r="C789" t="s">
        <v>577</v>
      </c>
      <c r="D789" t="s">
        <v>578</v>
      </c>
      <c r="E789" s="2">
        <v>3016.88</v>
      </c>
      <c r="F789" s="1">
        <v>40178</v>
      </c>
    </row>
    <row r="790" spans="1:6" x14ac:dyDescent="0.25">
      <c r="A790">
        <v>791</v>
      </c>
      <c r="B790">
        <v>181</v>
      </c>
      <c r="C790" t="s">
        <v>580</v>
      </c>
      <c r="D790" t="s">
        <v>581</v>
      </c>
      <c r="E790" s="2">
        <v>5290</v>
      </c>
      <c r="F790" s="1">
        <v>40178</v>
      </c>
    </row>
    <row r="791" spans="1:6" x14ac:dyDescent="0.25">
      <c r="A791">
        <v>792</v>
      </c>
      <c r="B791">
        <v>182</v>
      </c>
      <c r="C791" t="s">
        <v>583</v>
      </c>
      <c r="D791" t="s">
        <v>584</v>
      </c>
      <c r="E791" s="2">
        <v>2850</v>
      </c>
      <c r="F791" s="1">
        <v>40178</v>
      </c>
    </row>
    <row r="792" spans="1:6" x14ac:dyDescent="0.25">
      <c r="A792">
        <v>793</v>
      </c>
      <c r="B792">
        <v>183</v>
      </c>
      <c r="C792" t="s">
        <v>585</v>
      </c>
      <c r="D792" t="s">
        <v>586</v>
      </c>
      <c r="E792" s="2">
        <v>1688.34</v>
      </c>
      <c r="F792" s="1">
        <v>40178</v>
      </c>
    </row>
    <row r="793" spans="1:6" x14ac:dyDescent="0.25">
      <c r="A793">
        <v>794</v>
      </c>
      <c r="B793">
        <v>184</v>
      </c>
      <c r="C793" t="s">
        <v>587</v>
      </c>
      <c r="D793" t="s">
        <v>588</v>
      </c>
      <c r="E793" s="2">
        <v>37536</v>
      </c>
      <c r="F793" s="1">
        <v>40178</v>
      </c>
    </row>
    <row r="794" spans="1:6" x14ac:dyDescent="0.25">
      <c r="A794">
        <v>795</v>
      </c>
      <c r="B794">
        <v>185</v>
      </c>
      <c r="C794" t="s">
        <v>591</v>
      </c>
      <c r="D794" t="s">
        <v>592</v>
      </c>
      <c r="E794">
        <v>740</v>
      </c>
      <c r="F794" s="1">
        <v>40178</v>
      </c>
    </row>
    <row r="795" spans="1:6" x14ac:dyDescent="0.25">
      <c r="A795">
        <v>796</v>
      </c>
      <c r="B795">
        <v>186</v>
      </c>
      <c r="C795" t="s">
        <v>593</v>
      </c>
      <c r="D795" t="s">
        <v>584</v>
      </c>
      <c r="E795" s="2">
        <v>2850</v>
      </c>
      <c r="F795" s="1">
        <v>40178</v>
      </c>
    </row>
    <row r="796" spans="1:6" x14ac:dyDescent="0.25">
      <c r="A796">
        <v>797</v>
      </c>
      <c r="B796">
        <v>187</v>
      </c>
      <c r="C796" t="s">
        <v>594</v>
      </c>
      <c r="D796" t="s">
        <v>595</v>
      </c>
      <c r="E796" s="2">
        <v>2610</v>
      </c>
      <c r="F796" s="1">
        <v>40178</v>
      </c>
    </row>
    <row r="797" spans="1:6" x14ac:dyDescent="0.25">
      <c r="A797">
        <v>798</v>
      </c>
      <c r="B797">
        <v>449</v>
      </c>
      <c r="C797" t="s">
        <v>4317</v>
      </c>
      <c r="D797" t="s">
        <v>4318</v>
      </c>
      <c r="E797" s="2">
        <v>12304</v>
      </c>
      <c r="F797" s="1">
        <v>40178</v>
      </c>
    </row>
    <row r="798" spans="1:6" x14ac:dyDescent="0.25">
      <c r="A798">
        <v>799</v>
      </c>
      <c r="B798">
        <v>450</v>
      </c>
      <c r="C798" t="s">
        <v>4319</v>
      </c>
      <c r="D798" t="s">
        <v>4320</v>
      </c>
      <c r="E798" s="2">
        <v>6992</v>
      </c>
      <c r="F798" s="1">
        <v>40178</v>
      </c>
    </row>
    <row r="799" spans="1:6" x14ac:dyDescent="0.25">
      <c r="A799">
        <v>800</v>
      </c>
      <c r="B799">
        <v>451</v>
      </c>
      <c r="C799" t="s">
        <v>4321</v>
      </c>
      <c r="D799" t="s">
        <v>4322</v>
      </c>
      <c r="E799" s="2">
        <v>2086.04</v>
      </c>
      <c r="F799" s="1">
        <v>40178</v>
      </c>
    </row>
    <row r="800" spans="1:6" x14ac:dyDescent="0.25">
      <c r="A800">
        <v>801</v>
      </c>
      <c r="B800">
        <v>452</v>
      </c>
      <c r="C800" t="s">
        <v>4323</v>
      </c>
      <c r="D800" t="s">
        <v>4324</v>
      </c>
      <c r="E800" s="2">
        <v>38419.199999999997</v>
      </c>
      <c r="F800" s="1">
        <v>40178</v>
      </c>
    </row>
    <row r="801" spans="1:6" x14ac:dyDescent="0.25">
      <c r="A801">
        <v>802</v>
      </c>
      <c r="B801">
        <v>786</v>
      </c>
      <c r="C801" t="s">
        <v>1676</v>
      </c>
      <c r="D801" t="s">
        <v>1458</v>
      </c>
      <c r="E801" s="2">
        <v>6995.45</v>
      </c>
      <c r="F801" s="1">
        <v>40178</v>
      </c>
    </row>
    <row r="802" spans="1:6" x14ac:dyDescent="0.25">
      <c r="A802">
        <v>803</v>
      </c>
      <c r="B802">
        <v>787</v>
      </c>
      <c r="C802" t="s">
        <v>1677</v>
      </c>
      <c r="D802" t="s">
        <v>1678</v>
      </c>
      <c r="E802" s="2">
        <v>3457</v>
      </c>
      <c r="F802" s="1">
        <v>40178</v>
      </c>
    </row>
    <row r="803" spans="1:6" x14ac:dyDescent="0.25">
      <c r="A803">
        <v>804</v>
      </c>
      <c r="B803">
        <v>788</v>
      </c>
      <c r="C803" t="s">
        <v>1682</v>
      </c>
      <c r="D803" t="s">
        <v>1683</v>
      </c>
      <c r="E803" s="2">
        <v>9300</v>
      </c>
      <c r="F803" s="1">
        <v>40178</v>
      </c>
    </row>
    <row r="804" spans="1:6" x14ac:dyDescent="0.25">
      <c r="A804">
        <v>805</v>
      </c>
      <c r="B804">
        <v>789</v>
      </c>
      <c r="C804" t="s">
        <v>1684</v>
      </c>
      <c r="D804" t="s">
        <v>1685</v>
      </c>
      <c r="E804" s="2">
        <v>9499.01</v>
      </c>
      <c r="F804" s="1">
        <v>40178</v>
      </c>
    </row>
    <row r="805" spans="1:6" x14ac:dyDescent="0.25">
      <c r="A805">
        <v>806</v>
      </c>
      <c r="B805">
        <v>790</v>
      </c>
      <c r="C805" t="s">
        <v>1686</v>
      </c>
      <c r="D805" t="s">
        <v>1687</v>
      </c>
      <c r="E805" s="2">
        <v>29222.65</v>
      </c>
      <c r="F805" s="1">
        <v>40178</v>
      </c>
    </row>
    <row r="806" spans="1:6" x14ac:dyDescent="0.25">
      <c r="A806">
        <v>807</v>
      </c>
      <c r="B806">
        <v>791</v>
      </c>
      <c r="C806" t="s">
        <v>1689</v>
      </c>
      <c r="D806" t="s">
        <v>1690</v>
      </c>
      <c r="E806" s="2">
        <v>6496.35</v>
      </c>
      <c r="F806" s="1">
        <v>40178</v>
      </c>
    </row>
    <row r="807" spans="1:6" x14ac:dyDescent="0.25">
      <c r="A807">
        <v>808</v>
      </c>
      <c r="B807">
        <v>792</v>
      </c>
      <c r="C807" t="s">
        <v>1691</v>
      </c>
      <c r="D807" t="s">
        <v>1692</v>
      </c>
      <c r="E807" s="2">
        <v>1000</v>
      </c>
      <c r="F807" s="1">
        <v>40178</v>
      </c>
    </row>
    <row r="808" spans="1:6" x14ac:dyDescent="0.25">
      <c r="A808">
        <v>809</v>
      </c>
      <c r="B808">
        <v>793</v>
      </c>
      <c r="C808" t="s">
        <v>1694</v>
      </c>
      <c r="D808" t="s">
        <v>1695</v>
      </c>
      <c r="E808">
        <v>250</v>
      </c>
      <c r="F808" s="1">
        <v>40178</v>
      </c>
    </row>
    <row r="809" spans="1:6" x14ac:dyDescent="0.25">
      <c r="A809">
        <v>810</v>
      </c>
      <c r="B809">
        <v>794</v>
      </c>
      <c r="C809" t="s">
        <v>1699</v>
      </c>
      <c r="D809" t="s">
        <v>1700</v>
      </c>
      <c r="E809">
        <v>730.25</v>
      </c>
      <c r="F809" s="1">
        <v>40178</v>
      </c>
    </row>
    <row r="810" spans="1:6" x14ac:dyDescent="0.25">
      <c r="A810">
        <v>811</v>
      </c>
      <c r="B810">
        <v>795</v>
      </c>
      <c r="C810" t="s">
        <v>1701</v>
      </c>
      <c r="D810" t="s">
        <v>1702</v>
      </c>
      <c r="E810" s="2">
        <v>8395</v>
      </c>
      <c r="F810" s="1">
        <v>40178</v>
      </c>
    </row>
    <row r="811" spans="1:6" x14ac:dyDescent="0.25">
      <c r="A811">
        <v>812</v>
      </c>
      <c r="B811">
        <v>796</v>
      </c>
      <c r="C811" t="s">
        <v>1705</v>
      </c>
      <c r="D811" t="s">
        <v>1706</v>
      </c>
      <c r="E811">
        <v>287.5</v>
      </c>
      <c r="F811" s="1">
        <v>40178</v>
      </c>
    </row>
    <row r="812" spans="1:6" x14ac:dyDescent="0.25">
      <c r="A812">
        <v>813</v>
      </c>
      <c r="B812">
        <v>850</v>
      </c>
      <c r="C812" t="s">
        <v>1818</v>
      </c>
      <c r="D812" t="s">
        <v>1819</v>
      </c>
      <c r="E812" s="2">
        <v>23846.400000000001</v>
      </c>
      <c r="F812" s="1">
        <v>40178</v>
      </c>
    </row>
    <row r="813" spans="1:6" x14ac:dyDescent="0.25">
      <c r="A813">
        <v>814</v>
      </c>
      <c r="B813">
        <v>851</v>
      </c>
      <c r="C813" t="s">
        <v>1821</v>
      </c>
      <c r="D813" t="s">
        <v>1822</v>
      </c>
      <c r="E813" s="2">
        <v>10676.6</v>
      </c>
      <c r="F813" s="1">
        <v>40178</v>
      </c>
    </row>
    <row r="814" spans="1:6" x14ac:dyDescent="0.25">
      <c r="A814">
        <v>815</v>
      </c>
      <c r="B814">
        <v>1082</v>
      </c>
      <c r="C814" t="s">
        <v>2118</v>
      </c>
      <c r="D814" t="s">
        <v>2119</v>
      </c>
      <c r="E814" s="2">
        <v>3318</v>
      </c>
      <c r="F814" s="1">
        <v>40178</v>
      </c>
    </row>
    <row r="815" spans="1:6" x14ac:dyDescent="0.25">
      <c r="A815">
        <v>816</v>
      </c>
      <c r="B815">
        <v>1083</v>
      </c>
      <c r="C815" t="s">
        <v>2120</v>
      </c>
      <c r="D815" t="s">
        <v>2121</v>
      </c>
      <c r="E815" s="2">
        <v>15525.06</v>
      </c>
      <c r="F815" s="1">
        <v>40178</v>
      </c>
    </row>
    <row r="816" spans="1:6" x14ac:dyDescent="0.25">
      <c r="A816">
        <v>817</v>
      </c>
      <c r="B816">
        <v>1084</v>
      </c>
      <c r="C816" t="s">
        <v>2122</v>
      </c>
      <c r="D816" t="s">
        <v>2123</v>
      </c>
      <c r="E816" s="2">
        <v>26498.3</v>
      </c>
      <c r="F816" s="1">
        <v>40178</v>
      </c>
    </row>
    <row r="817" spans="1:6" x14ac:dyDescent="0.25">
      <c r="A817">
        <v>818</v>
      </c>
      <c r="B817">
        <v>1085</v>
      </c>
      <c r="C817" t="s">
        <v>2125</v>
      </c>
      <c r="D817" t="s">
        <v>2126</v>
      </c>
      <c r="E817" s="2">
        <v>34368.9</v>
      </c>
      <c r="F817" s="1">
        <v>40178</v>
      </c>
    </row>
    <row r="818" spans="1:6" x14ac:dyDescent="0.25">
      <c r="A818">
        <v>819</v>
      </c>
      <c r="B818">
        <v>1086</v>
      </c>
      <c r="C818" t="s">
        <v>2127</v>
      </c>
      <c r="D818" t="s">
        <v>2128</v>
      </c>
      <c r="E818" s="2">
        <v>17532.900000000001</v>
      </c>
      <c r="F818" s="1">
        <v>40178</v>
      </c>
    </row>
    <row r="819" spans="1:6" x14ac:dyDescent="0.25">
      <c r="A819">
        <v>820</v>
      </c>
      <c r="B819">
        <v>1087</v>
      </c>
      <c r="C819" t="s">
        <v>2129</v>
      </c>
      <c r="D819" t="s">
        <v>2130</v>
      </c>
      <c r="E819" s="2">
        <v>23119.599999999999</v>
      </c>
      <c r="F819" s="1">
        <v>40178</v>
      </c>
    </row>
    <row r="820" spans="1:6" x14ac:dyDescent="0.25">
      <c r="A820">
        <v>821</v>
      </c>
      <c r="B820">
        <v>1088</v>
      </c>
      <c r="C820" t="s">
        <v>2132</v>
      </c>
      <c r="D820" t="s">
        <v>2133</v>
      </c>
      <c r="E820" s="2">
        <v>21189.9</v>
      </c>
      <c r="F820" s="1">
        <v>40178</v>
      </c>
    </row>
    <row r="821" spans="1:6" x14ac:dyDescent="0.25">
      <c r="A821">
        <v>822</v>
      </c>
      <c r="B821">
        <v>1089</v>
      </c>
      <c r="C821" t="s">
        <v>2134</v>
      </c>
      <c r="D821" t="s">
        <v>2135</v>
      </c>
      <c r="E821" s="2">
        <v>66855.25</v>
      </c>
      <c r="F821" s="1">
        <v>40178</v>
      </c>
    </row>
    <row r="822" spans="1:6" x14ac:dyDescent="0.25">
      <c r="A822">
        <v>823</v>
      </c>
      <c r="B822">
        <v>1090</v>
      </c>
      <c r="C822" t="s">
        <v>2137</v>
      </c>
      <c r="D822" t="s">
        <v>2138</v>
      </c>
      <c r="E822">
        <v>782</v>
      </c>
      <c r="F822" s="1">
        <v>40178</v>
      </c>
    </row>
    <row r="823" spans="1:6" x14ac:dyDescent="0.25">
      <c r="A823">
        <v>824</v>
      </c>
      <c r="B823">
        <v>1091</v>
      </c>
      <c r="C823" t="s">
        <v>2139</v>
      </c>
      <c r="D823" t="s">
        <v>2140</v>
      </c>
      <c r="E823" s="2">
        <v>76625.47</v>
      </c>
      <c r="F823" s="1">
        <v>40178</v>
      </c>
    </row>
    <row r="824" spans="1:6" x14ac:dyDescent="0.25">
      <c r="A824">
        <v>825</v>
      </c>
      <c r="B824">
        <v>1092</v>
      </c>
      <c r="C824" t="s">
        <v>2142</v>
      </c>
      <c r="D824" t="s">
        <v>2143</v>
      </c>
      <c r="E824" s="2">
        <v>15472.22</v>
      </c>
      <c r="F824" s="1">
        <v>40178</v>
      </c>
    </row>
    <row r="825" spans="1:6" x14ac:dyDescent="0.25">
      <c r="A825">
        <v>826</v>
      </c>
      <c r="B825">
        <v>1093</v>
      </c>
      <c r="C825" t="s">
        <v>2144</v>
      </c>
      <c r="D825" t="s">
        <v>2145</v>
      </c>
      <c r="E825" s="2">
        <v>36554.129999999997</v>
      </c>
      <c r="F825" s="1">
        <v>40178</v>
      </c>
    </row>
    <row r="826" spans="1:6" x14ac:dyDescent="0.25">
      <c r="A826">
        <v>827</v>
      </c>
      <c r="B826">
        <v>1094</v>
      </c>
      <c r="C826" t="s">
        <v>2146</v>
      </c>
      <c r="D826" t="s">
        <v>2147</v>
      </c>
      <c r="E826" s="2">
        <v>5947.11</v>
      </c>
      <c r="F826" s="1">
        <v>40178</v>
      </c>
    </row>
    <row r="827" spans="1:6" x14ac:dyDescent="0.25">
      <c r="A827">
        <v>828</v>
      </c>
      <c r="B827">
        <v>1095</v>
      </c>
      <c r="C827" t="s">
        <v>2148</v>
      </c>
      <c r="D827" t="s">
        <v>2149</v>
      </c>
      <c r="E827" s="2">
        <v>7784.24</v>
      </c>
      <c r="F827" s="1">
        <v>40178</v>
      </c>
    </row>
    <row r="828" spans="1:6" x14ac:dyDescent="0.25">
      <c r="A828">
        <v>829</v>
      </c>
      <c r="B828">
        <v>1262</v>
      </c>
      <c r="C828" t="s">
        <v>2373</v>
      </c>
      <c r="D828" t="s">
        <v>2119</v>
      </c>
      <c r="E828" s="2">
        <v>3318</v>
      </c>
      <c r="F828" s="1">
        <v>40178</v>
      </c>
    </row>
    <row r="829" spans="1:6" x14ac:dyDescent="0.25">
      <c r="A829">
        <v>830</v>
      </c>
      <c r="B829">
        <v>1263</v>
      </c>
      <c r="C829" t="s">
        <v>2374</v>
      </c>
      <c r="D829" t="s">
        <v>2121</v>
      </c>
      <c r="E829" s="2">
        <v>15525.06</v>
      </c>
      <c r="F829" s="1">
        <v>40178</v>
      </c>
    </row>
    <row r="830" spans="1:6" x14ac:dyDescent="0.25">
      <c r="A830">
        <v>831</v>
      </c>
      <c r="B830">
        <v>1264</v>
      </c>
      <c r="C830" t="s">
        <v>2375</v>
      </c>
      <c r="D830" t="s">
        <v>2123</v>
      </c>
      <c r="E830" s="2">
        <v>26498.3</v>
      </c>
      <c r="F830" s="1">
        <v>40178</v>
      </c>
    </row>
    <row r="831" spans="1:6" x14ac:dyDescent="0.25">
      <c r="A831">
        <v>832</v>
      </c>
      <c r="B831">
        <v>1265</v>
      </c>
      <c r="C831" t="s">
        <v>2376</v>
      </c>
      <c r="D831" t="s">
        <v>2126</v>
      </c>
      <c r="E831" s="2">
        <v>34368.9</v>
      </c>
      <c r="F831" s="1">
        <v>40178</v>
      </c>
    </row>
    <row r="832" spans="1:6" x14ac:dyDescent="0.25">
      <c r="A832">
        <v>833</v>
      </c>
      <c r="B832">
        <v>1266</v>
      </c>
      <c r="C832" t="s">
        <v>2377</v>
      </c>
      <c r="D832" t="s">
        <v>2128</v>
      </c>
      <c r="E832" s="2">
        <v>17532.900000000001</v>
      </c>
      <c r="F832" s="1">
        <v>40178</v>
      </c>
    </row>
    <row r="833" spans="1:6" x14ac:dyDescent="0.25">
      <c r="A833">
        <v>834</v>
      </c>
      <c r="B833">
        <v>1267</v>
      </c>
      <c r="C833" t="s">
        <v>2378</v>
      </c>
      <c r="D833" t="s">
        <v>2130</v>
      </c>
      <c r="E833" s="2">
        <v>23119.599999999999</v>
      </c>
      <c r="F833" s="1">
        <v>40178</v>
      </c>
    </row>
    <row r="834" spans="1:6" x14ac:dyDescent="0.25">
      <c r="A834">
        <v>835</v>
      </c>
      <c r="B834">
        <v>1268</v>
      </c>
      <c r="C834" t="s">
        <v>2379</v>
      </c>
      <c r="D834" t="s">
        <v>2133</v>
      </c>
      <c r="E834" s="2">
        <v>21189.9</v>
      </c>
      <c r="F834" s="1">
        <v>40178</v>
      </c>
    </row>
    <row r="835" spans="1:6" x14ac:dyDescent="0.25">
      <c r="A835">
        <v>836</v>
      </c>
      <c r="B835">
        <v>1269</v>
      </c>
      <c r="C835" t="s">
        <v>2380</v>
      </c>
      <c r="D835" t="s">
        <v>2135</v>
      </c>
      <c r="E835" s="2">
        <v>66855.25</v>
      </c>
      <c r="F835" s="1">
        <v>40178</v>
      </c>
    </row>
    <row r="836" spans="1:6" x14ac:dyDescent="0.25">
      <c r="A836">
        <v>837</v>
      </c>
      <c r="B836">
        <v>1270</v>
      </c>
      <c r="C836" t="s">
        <v>2381</v>
      </c>
      <c r="D836" t="s">
        <v>2138</v>
      </c>
      <c r="E836">
        <v>782</v>
      </c>
      <c r="F836" s="1">
        <v>40178</v>
      </c>
    </row>
    <row r="837" spans="1:6" x14ac:dyDescent="0.25">
      <c r="A837">
        <v>838</v>
      </c>
      <c r="B837">
        <v>1271</v>
      </c>
      <c r="C837" t="s">
        <v>2382</v>
      </c>
      <c r="D837" t="s">
        <v>2140</v>
      </c>
      <c r="E837" s="2">
        <v>76625.47</v>
      </c>
      <c r="F837" s="1">
        <v>40178</v>
      </c>
    </row>
    <row r="838" spans="1:6" x14ac:dyDescent="0.25">
      <c r="A838">
        <v>839</v>
      </c>
      <c r="B838">
        <v>1272</v>
      </c>
      <c r="C838" t="s">
        <v>2383</v>
      </c>
      <c r="D838" t="s">
        <v>2143</v>
      </c>
      <c r="E838" s="2">
        <v>15472.22</v>
      </c>
      <c r="F838" s="1">
        <v>40178</v>
      </c>
    </row>
    <row r="839" spans="1:6" x14ac:dyDescent="0.25">
      <c r="A839">
        <v>840</v>
      </c>
      <c r="B839">
        <v>1273</v>
      </c>
      <c r="C839" t="s">
        <v>2384</v>
      </c>
      <c r="D839" t="s">
        <v>2145</v>
      </c>
      <c r="E839" s="2">
        <v>36554.129999999997</v>
      </c>
      <c r="F839" s="1">
        <v>40178</v>
      </c>
    </row>
    <row r="840" spans="1:6" x14ac:dyDescent="0.25">
      <c r="A840">
        <v>841</v>
      </c>
      <c r="B840">
        <v>1274</v>
      </c>
      <c r="C840" t="s">
        <v>2385</v>
      </c>
      <c r="D840" t="s">
        <v>2147</v>
      </c>
      <c r="E840" s="2">
        <v>5947.11</v>
      </c>
      <c r="F840" s="1">
        <v>40178</v>
      </c>
    </row>
    <row r="841" spans="1:6" x14ac:dyDescent="0.25">
      <c r="A841">
        <v>842</v>
      </c>
      <c r="B841">
        <v>1275</v>
      </c>
      <c r="C841" t="s">
        <v>2386</v>
      </c>
      <c r="D841" t="s">
        <v>2149</v>
      </c>
      <c r="E841" s="2">
        <v>7784.24</v>
      </c>
      <c r="F841" s="1">
        <v>40178</v>
      </c>
    </row>
    <row r="842" spans="1:6" x14ac:dyDescent="0.25">
      <c r="A842">
        <v>843</v>
      </c>
      <c r="B842">
        <v>1276</v>
      </c>
      <c r="C842" t="s">
        <v>2387</v>
      </c>
      <c r="D842" t="s">
        <v>2388</v>
      </c>
      <c r="E842" s="2">
        <v>4152.59</v>
      </c>
      <c r="F842" s="1">
        <v>40178</v>
      </c>
    </row>
    <row r="843" spans="1:6" x14ac:dyDescent="0.25">
      <c r="A843">
        <v>844</v>
      </c>
      <c r="B843">
        <v>1277</v>
      </c>
      <c r="C843" t="s">
        <v>2391</v>
      </c>
      <c r="D843" t="s">
        <v>2392</v>
      </c>
      <c r="E843">
        <v>437.12</v>
      </c>
      <c r="F843" s="1">
        <v>40178</v>
      </c>
    </row>
    <row r="844" spans="1:6" x14ac:dyDescent="0.25">
      <c r="A844">
        <v>845</v>
      </c>
      <c r="B844">
        <v>1278</v>
      </c>
      <c r="C844" t="s">
        <v>2395</v>
      </c>
      <c r="D844" t="s">
        <v>2396</v>
      </c>
      <c r="E844">
        <v>349.69</v>
      </c>
      <c r="F844" s="1">
        <v>40178</v>
      </c>
    </row>
    <row r="845" spans="1:6" x14ac:dyDescent="0.25">
      <c r="A845">
        <v>846</v>
      </c>
      <c r="B845">
        <v>1279</v>
      </c>
      <c r="C845" t="s">
        <v>2399</v>
      </c>
      <c r="D845" t="s">
        <v>2400</v>
      </c>
      <c r="E845" s="2">
        <v>2156.4299999999998</v>
      </c>
      <c r="F845" s="1">
        <v>40178</v>
      </c>
    </row>
    <row r="846" spans="1:6" x14ac:dyDescent="0.25">
      <c r="A846">
        <v>847</v>
      </c>
      <c r="B846">
        <v>1280</v>
      </c>
      <c r="C846" t="s">
        <v>2402</v>
      </c>
      <c r="D846" t="s">
        <v>2403</v>
      </c>
      <c r="E846">
        <v>393.4</v>
      </c>
      <c r="F846" s="1">
        <v>40178</v>
      </c>
    </row>
    <row r="847" spans="1:6" x14ac:dyDescent="0.25">
      <c r="A847">
        <v>848</v>
      </c>
      <c r="B847">
        <v>1281</v>
      </c>
      <c r="C847" t="s">
        <v>2404</v>
      </c>
      <c r="D847" t="s">
        <v>2405</v>
      </c>
      <c r="E847" s="2">
        <v>16192</v>
      </c>
      <c r="F847" s="1">
        <v>40178</v>
      </c>
    </row>
    <row r="848" spans="1:6" x14ac:dyDescent="0.25">
      <c r="A848">
        <v>849</v>
      </c>
      <c r="B848">
        <v>1282</v>
      </c>
      <c r="C848" t="s">
        <v>2407</v>
      </c>
      <c r="D848" t="s">
        <v>2408</v>
      </c>
      <c r="E848" s="2">
        <v>9315</v>
      </c>
      <c r="F848" s="1">
        <v>40178</v>
      </c>
    </row>
    <row r="849" spans="1:6" x14ac:dyDescent="0.25">
      <c r="A849">
        <v>850</v>
      </c>
      <c r="B849">
        <v>1283</v>
      </c>
      <c r="C849" t="s">
        <v>2411</v>
      </c>
      <c r="D849" t="s">
        <v>2412</v>
      </c>
      <c r="E849" s="2">
        <v>31855</v>
      </c>
      <c r="F849" s="1">
        <v>40178</v>
      </c>
    </row>
    <row r="850" spans="1:6" x14ac:dyDescent="0.25">
      <c r="A850">
        <v>851</v>
      </c>
      <c r="B850">
        <v>1284</v>
      </c>
      <c r="C850" t="s">
        <v>2413</v>
      </c>
      <c r="D850" t="s">
        <v>2414</v>
      </c>
      <c r="E850" s="2">
        <v>4542.5</v>
      </c>
      <c r="F850" s="1">
        <v>40178</v>
      </c>
    </row>
    <row r="851" spans="1:6" x14ac:dyDescent="0.25">
      <c r="A851">
        <v>852</v>
      </c>
      <c r="B851">
        <v>1285</v>
      </c>
      <c r="C851" t="s">
        <v>2416</v>
      </c>
      <c r="D851" t="s">
        <v>2417</v>
      </c>
      <c r="E851" s="2">
        <v>1597.35</v>
      </c>
      <c r="F851" s="1">
        <v>40178</v>
      </c>
    </row>
    <row r="852" spans="1:6" x14ac:dyDescent="0.25">
      <c r="A852">
        <v>853</v>
      </c>
      <c r="B852">
        <v>1286</v>
      </c>
      <c r="C852" t="s">
        <v>2419</v>
      </c>
      <c r="D852" t="s">
        <v>2420</v>
      </c>
      <c r="E852">
        <v>655.5</v>
      </c>
      <c r="F852" s="1">
        <v>40178</v>
      </c>
    </row>
    <row r="853" spans="1:6" x14ac:dyDescent="0.25">
      <c r="A853">
        <v>854</v>
      </c>
      <c r="B853">
        <v>1287</v>
      </c>
      <c r="C853" t="s">
        <v>2421</v>
      </c>
      <c r="D853" t="s">
        <v>2422</v>
      </c>
      <c r="E853" s="2">
        <v>14371.04</v>
      </c>
      <c r="F853" s="1">
        <v>40178</v>
      </c>
    </row>
    <row r="854" spans="1:6" x14ac:dyDescent="0.25">
      <c r="A854">
        <v>855</v>
      </c>
      <c r="B854">
        <v>1288</v>
      </c>
      <c r="C854" t="s">
        <v>2425</v>
      </c>
      <c r="D854" t="s">
        <v>2426</v>
      </c>
      <c r="E854" s="2">
        <v>7511.8</v>
      </c>
      <c r="F854" s="1">
        <v>40178</v>
      </c>
    </row>
    <row r="855" spans="1:6" x14ac:dyDescent="0.25">
      <c r="A855">
        <v>856</v>
      </c>
      <c r="B855">
        <v>1289</v>
      </c>
      <c r="C855" t="s">
        <v>2429</v>
      </c>
      <c r="D855" t="s">
        <v>2430</v>
      </c>
      <c r="E855" s="2">
        <v>8317.3799999999992</v>
      </c>
      <c r="F855" s="1">
        <v>40178</v>
      </c>
    </row>
    <row r="856" spans="1:6" x14ac:dyDescent="0.25">
      <c r="A856">
        <v>857</v>
      </c>
      <c r="B856">
        <v>1290</v>
      </c>
      <c r="C856" t="s">
        <v>2432</v>
      </c>
      <c r="D856" t="s">
        <v>2433</v>
      </c>
      <c r="E856" s="2">
        <v>4807</v>
      </c>
      <c r="F856" s="1">
        <v>40178</v>
      </c>
    </row>
    <row r="857" spans="1:6" x14ac:dyDescent="0.25">
      <c r="A857">
        <v>858</v>
      </c>
      <c r="B857">
        <v>1291</v>
      </c>
      <c r="C857" t="s">
        <v>2435</v>
      </c>
      <c r="D857" t="s">
        <v>2426</v>
      </c>
      <c r="E857" s="2">
        <v>7891.82</v>
      </c>
      <c r="F857" s="1">
        <v>40178</v>
      </c>
    </row>
    <row r="858" spans="1:6" x14ac:dyDescent="0.25">
      <c r="A858">
        <v>859</v>
      </c>
      <c r="B858">
        <v>1292</v>
      </c>
      <c r="C858" t="s">
        <v>2437</v>
      </c>
      <c r="D858" t="s">
        <v>2438</v>
      </c>
      <c r="E858" s="2">
        <v>3414.35</v>
      </c>
      <c r="F858" s="1">
        <v>40178</v>
      </c>
    </row>
    <row r="859" spans="1:6" x14ac:dyDescent="0.25">
      <c r="A859">
        <v>860</v>
      </c>
      <c r="B859">
        <v>1293</v>
      </c>
      <c r="C859" t="s">
        <v>2440</v>
      </c>
      <c r="D859" t="s">
        <v>2441</v>
      </c>
      <c r="E859" s="2">
        <v>16143.7</v>
      </c>
      <c r="F859" s="1">
        <v>40178</v>
      </c>
    </row>
    <row r="860" spans="1:6" x14ac:dyDescent="0.25">
      <c r="A860">
        <v>861</v>
      </c>
      <c r="B860">
        <v>1294</v>
      </c>
      <c r="C860" t="s">
        <v>2443</v>
      </c>
      <c r="D860" t="s">
        <v>2444</v>
      </c>
      <c r="E860" s="2">
        <v>6551.55</v>
      </c>
      <c r="F860" s="1">
        <v>40178</v>
      </c>
    </row>
    <row r="861" spans="1:6" x14ac:dyDescent="0.25">
      <c r="A861">
        <v>862</v>
      </c>
      <c r="B861">
        <v>1295</v>
      </c>
      <c r="C861" t="s">
        <v>2447</v>
      </c>
      <c r="D861" t="s">
        <v>2448</v>
      </c>
      <c r="E861" s="2">
        <v>5462.5</v>
      </c>
      <c r="F861" s="1">
        <v>40178</v>
      </c>
    </row>
    <row r="862" spans="1:6" x14ac:dyDescent="0.25">
      <c r="A862">
        <v>863</v>
      </c>
      <c r="B862">
        <v>1296</v>
      </c>
      <c r="C862" t="s">
        <v>2450</v>
      </c>
      <c r="D862" t="s">
        <v>2451</v>
      </c>
      <c r="E862" s="2">
        <v>6477.95</v>
      </c>
      <c r="F862" s="1">
        <v>40178</v>
      </c>
    </row>
    <row r="863" spans="1:6" x14ac:dyDescent="0.25">
      <c r="A863">
        <v>864</v>
      </c>
      <c r="B863">
        <v>1297</v>
      </c>
      <c r="C863" t="s">
        <v>2453</v>
      </c>
      <c r="D863" t="s">
        <v>2454</v>
      </c>
      <c r="E863" s="2">
        <v>6483.7</v>
      </c>
      <c r="F863" s="1">
        <v>40178</v>
      </c>
    </row>
    <row r="864" spans="1:6" x14ac:dyDescent="0.25">
      <c r="A864">
        <v>865</v>
      </c>
      <c r="B864">
        <v>1298</v>
      </c>
      <c r="C864" t="s">
        <v>2456</v>
      </c>
      <c r="D864" t="s">
        <v>2457</v>
      </c>
      <c r="E864" s="2">
        <v>39100</v>
      </c>
      <c r="F864" s="1">
        <v>40178</v>
      </c>
    </row>
    <row r="865" spans="1:6" x14ac:dyDescent="0.25">
      <c r="A865">
        <v>866</v>
      </c>
      <c r="B865">
        <v>1299</v>
      </c>
      <c r="C865" t="s">
        <v>2459</v>
      </c>
      <c r="D865" t="s">
        <v>2460</v>
      </c>
      <c r="E865" s="2">
        <v>5629.25</v>
      </c>
      <c r="F865" s="1">
        <v>40178</v>
      </c>
    </row>
    <row r="866" spans="1:6" x14ac:dyDescent="0.25">
      <c r="A866">
        <v>867</v>
      </c>
      <c r="B866">
        <v>1300</v>
      </c>
      <c r="C866" t="s">
        <v>2462</v>
      </c>
      <c r="D866" t="s">
        <v>2463</v>
      </c>
      <c r="E866" s="2">
        <v>4048</v>
      </c>
      <c r="F866" s="1">
        <v>40178</v>
      </c>
    </row>
    <row r="867" spans="1:6" x14ac:dyDescent="0.25">
      <c r="A867">
        <v>868</v>
      </c>
      <c r="B867">
        <v>188</v>
      </c>
      <c r="C867" t="s">
        <v>596</v>
      </c>
      <c r="D867" t="s">
        <v>597</v>
      </c>
      <c r="E867">
        <v>382.6</v>
      </c>
      <c r="F867" s="1">
        <v>40543</v>
      </c>
    </row>
    <row r="868" spans="1:6" x14ac:dyDescent="0.25">
      <c r="A868">
        <v>869</v>
      </c>
      <c r="B868">
        <v>189</v>
      </c>
      <c r="C868" t="s">
        <v>598</v>
      </c>
      <c r="D868" t="s">
        <v>599</v>
      </c>
      <c r="E868" s="2">
        <v>21776</v>
      </c>
      <c r="F868" s="1">
        <v>40543</v>
      </c>
    </row>
    <row r="869" spans="1:6" x14ac:dyDescent="0.25">
      <c r="A869">
        <v>870</v>
      </c>
      <c r="B869">
        <v>190</v>
      </c>
      <c r="C869" t="s">
        <v>601</v>
      </c>
      <c r="D869" t="s">
        <v>602</v>
      </c>
      <c r="E869" s="2">
        <v>1832.8</v>
      </c>
      <c r="F869" s="1">
        <v>40543</v>
      </c>
    </row>
    <row r="870" spans="1:6" x14ac:dyDescent="0.25">
      <c r="A870">
        <v>871</v>
      </c>
      <c r="B870">
        <v>191</v>
      </c>
      <c r="C870" t="s">
        <v>603</v>
      </c>
      <c r="D870" t="s">
        <v>604</v>
      </c>
      <c r="E870" s="2">
        <v>2470.8000000000002</v>
      </c>
      <c r="F870" s="1">
        <v>40543</v>
      </c>
    </row>
    <row r="871" spans="1:6" x14ac:dyDescent="0.25">
      <c r="A871">
        <v>872</v>
      </c>
      <c r="B871">
        <v>192</v>
      </c>
      <c r="C871" t="s">
        <v>605</v>
      </c>
      <c r="D871" t="s">
        <v>606</v>
      </c>
      <c r="E871">
        <v>359.6</v>
      </c>
      <c r="F871" s="1">
        <v>40543</v>
      </c>
    </row>
    <row r="872" spans="1:6" x14ac:dyDescent="0.25">
      <c r="A872">
        <v>873</v>
      </c>
      <c r="B872">
        <v>453</v>
      </c>
      <c r="C872" t="s">
        <v>4325</v>
      </c>
      <c r="D872" t="s">
        <v>4326</v>
      </c>
      <c r="E872">
        <v>804.17</v>
      </c>
      <c r="F872" s="1">
        <v>40543</v>
      </c>
    </row>
    <row r="873" spans="1:6" x14ac:dyDescent="0.25">
      <c r="A873">
        <v>874</v>
      </c>
      <c r="B873">
        <v>454</v>
      </c>
      <c r="C873" t="s">
        <v>4327</v>
      </c>
      <c r="D873" t="s">
        <v>4328</v>
      </c>
      <c r="E873" s="2">
        <v>3483.48</v>
      </c>
      <c r="F873" s="1">
        <v>40543</v>
      </c>
    </row>
    <row r="874" spans="1:6" x14ac:dyDescent="0.25">
      <c r="A874">
        <v>875</v>
      </c>
      <c r="B874">
        <v>797</v>
      </c>
      <c r="C874" t="s">
        <v>1707</v>
      </c>
      <c r="D874" t="s">
        <v>1708</v>
      </c>
      <c r="E874" s="2">
        <v>1000</v>
      </c>
      <c r="F874" s="1">
        <v>40543</v>
      </c>
    </row>
    <row r="875" spans="1:6" x14ac:dyDescent="0.25">
      <c r="A875">
        <v>876</v>
      </c>
      <c r="B875">
        <v>852</v>
      </c>
      <c r="C875" t="s">
        <v>1823</v>
      </c>
      <c r="D875" t="s">
        <v>1824</v>
      </c>
      <c r="E875" s="2">
        <v>48580.800000000003</v>
      </c>
      <c r="F875" s="1">
        <v>40543</v>
      </c>
    </row>
    <row r="876" spans="1:6" x14ac:dyDescent="0.25">
      <c r="A876">
        <v>877</v>
      </c>
      <c r="B876">
        <v>1301</v>
      </c>
      <c r="C876" t="s">
        <v>2465</v>
      </c>
      <c r="D876" t="s">
        <v>2466</v>
      </c>
      <c r="E876" s="2">
        <v>11600</v>
      </c>
      <c r="F876" s="1">
        <v>40543</v>
      </c>
    </row>
    <row r="877" spans="1:6" x14ac:dyDescent="0.25">
      <c r="A877">
        <v>878</v>
      </c>
      <c r="B877">
        <v>1302</v>
      </c>
      <c r="C877" t="s">
        <v>2468</v>
      </c>
      <c r="D877" t="s">
        <v>2469</v>
      </c>
      <c r="E877" s="2">
        <v>29185</v>
      </c>
      <c r="F877" s="1">
        <v>40543</v>
      </c>
    </row>
    <row r="878" spans="1:6" x14ac:dyDescent="0.25">
      <c r="A878">
        <v>879</v>
      </c>
      <c r="B878">
        <v>1303</v>
      </c>
      <c r="C878" t="s">
        <v>2470</v>
      </c>
      <c r="D878" t="s">
        <v>2471</v>
      </c>
      <c r="E878" s="2">
        <v>4274.7</v>
      </c>
      <c r="F878" s="1">
        <v>40543</v>
      </c>
    </row>
    <row r="879" spans="1:6" x14ac:dyDescent="0.25">
      <c r="A879">
        <v>880</v>
      </c>
      <c r="B879">
        <v>1304</v>
      </c>
      <c r="C879" t="s">
        <v>2472</v>
      </c>
      <c r="D879" t="s">
        <v>2473</v>
      </c>
      <c r="E879" s="2">
        <v>1088.72</v>
      </c>
      <c r="F879" s="1">
        <v>40543</v>
      </c>
    </row>
    <row r="880" spans="1:6" x14ac:dyDescent="0.25">
      <c r="A880">
        <v>881</v>
      </c>
      <c r="B880">
        <v>1305</v>
      </c>
      <c r="C880" t="s">
        <v>2474</v>
      </c>
      <c r="D880" t="s">
        <v>2475</v>
      </c>
      <c r="E880" s="2">
        <v>60757.32</v>
      </c>
      <c r="F880" s="1">
        <v>40543</v>
      </c>
    </row>
    <row r="881" spans="1:6" x14ac:dyDescent="0.25">
      <c r="A881">
        <v>882</v>
      </c>
      <c r="B881">
        <v>1306</v>
      </c>
      <c r="C881" t="s">
        <v>2476</v>
      </c>
      <c r="D881" t="s">
        <v>2477</v>
      </c>
      <c r="E881" s="2">
        <v>9500.4</v>
      </c>
      <c r="F881" s="1">
        <v>40543</v>
      </c>
    </row>
    <row r="882" spans="1:6" x14ac:dyDescent="0.25">
      <c r="A882">
        <v>883</v>
      </c>
      <c r="B882">
        <v>1307</v>
      </c>
      <c r="C882" t="s">
        <v>2478</v>
      </c>
      <c r="D882" t="s">
        <v>2479</v>
      </c>
      <c r="E882" s="2">
        <v>48902.32</v>
      </c>
      <c r="F882" s="1">
        <v>40543</v>
      </c>
    </row>
    <row r="883" spans="1:6" x14ac:dyDescent="0.25">
      <c r="A883">
        <v>884</v>
      </c>
      <c r="B883">
        <v>1308</v>
      </c>
      <c r="C883" t="s">
        <v>2480</v>
      </c>
      <c r="D883" t="s">
        <v>2481</v>
      </c>
      <c r="E883" s="2">
        <v>451820</v>
      </c>
      <c r="F883" s="1">
        <v>40543</v>
      </c>
    </row>
    <row r="884" spans="1:6" x14ac:dyDescent="0.25">
      <c r="A884">
        <v>885</v>
      </c>
      <c r="B884">
        <v>1309</v>
      </c>
      <c r="C884" t="s">
        <v>2483</v>
      </c>
      <c r="D884" t="s">
        <v>616</v>
      </c>
      <c r="E884" s="2">
        <v>1508</v>
      </c>
      <c r="F884" s="1">
        <v>40543</v>
      </c>
    </row>
    <row r="885" spans="1:6" x14ac:dyDescent="0.25">
      <c r="A885">
        <v>886</v>
      </c>
      <c r="B885">
        <v>1310</v>
      </c>
      <c r="C885" t="s">
        <v>2485</v>
      </c>
      <c r="D885" t="s">
        <v>2486</v>
      </c>
      <c r="E885" s="2">
        <v>4608</v>
      </c>
      <c r="F885" s="1">
        <v>40543</v>
      </c>
    </row>
    <row r="886" spans="1:6" x14ac:dyDescent="0.25">
      <c r="A886">
        <v>887</v>
      </c>
      <c r="B886">
        <v>1336</v>
      </c>
      <c r="C886" t="s">
        <v>2537</v>
      </c>
      <c r="D886" t="s">
        <v>2538</v>
      </c>
      <c r="E886" s="2">
        <v>11600</v>
      </c>
      <c r="F886" s="1">
        <v>40543</v>
      </c>
    </row>
    <row r="887" spans="1:6" x14ac:dyDescent="0.25">
      <c r="A887">
        <v>888</v>
      </c>
      <c r="B887">
        <v>193</v>
      </c>
      <c r="C887" t="s">
        <v>607</v>
      </c>
      <c r="D887" t="s">
        <v>608</v>
      </c>
      <c r="E887">
        <v>750</v>
      </c>
      <c r="F887" s="1">
        <v>40908</v>
      </c>
    </row>
    <row r="888" spans="1:6" x14ac:dyDescent="0.25">
      <c r="A888">
        <v>889</v>
      </c>
      <c r="B888">
        <v>194</v>
      </c>
      <c r="C888" t="s">
        <v>609</v>
      </c>
      <c r="D888" t="s">
        <v>610</v>
      </c>
      <c r="E888" s="2">
        <v>1044</v>
      </c>
      <c r="F888" s="1">
        <v>40908</v>
      </c>
    </row>
    <row r="889" spans="1:6" x14ac:dyDescent="0.25">
      <c r="A889">
        <v>890</v>
      </c>
      <c r="B889">
        <v>195</v>
      </c>
      <c r="C889" t="s">
        <v>611</v>
      </c>
      <c r="D889" t="s">
        <v>505</v>
      </c>
      <c r="E889" s="2">
        <v>2470.8000000000002</v>
      </c>
      <c r="F889" s="1">
        <v>40908</v>
      </c>
    </row>
    <row r="890" spans="1:6" x14ac:dyDescent="0.25">
      <c r="A890">
        <v>891</v>
      </c>
      <c r="B890">
        <v>196</v>
      </c>
      <c r="C890" t="s">
        <v>612</v>
      </c>
      <c r="D890" t="s">
        <v>503</v>
      </c>
      <c r="E890" s="2">
        <v>1392</v>
      </c>
      <c r="F890" s="1">
        <v>40908</v>
      </c>
    </row>
    <row r="891" spans="1:6" x14ac:dyDescent="0.25">
      <c r="A891">
        <v>892</v>
      </c>
      <c r="B891">
        <v>197</v>
      </c>
      <c r="C891" t="s">
        <v>613</v>
      </c>
      <c r="D891" t="s">
        <v>614</v>
      </c>
      <c r="E891" s="2">
        <v>1241.2</v>
      </c>
      <c r="F891" s="1">
        <v>40908</v>
      </c>
    </row>
    <row r="892" spans="1:6" x14ac:dyDescent="0.25">
      <c r="A892">
        <v>893</v>
      </c>
      <c r="B892">
        <v>198</v>
      </c>
      <c r="C892" t="s">
        <v>615</v>
      </c>
      <c r="D892" t="s">
        <v>616</v>
      </c>
      <c r="E892" s="2">
        <v>2784</v>
      </c>
      <c r="F892" s="1">
        <v>40908</v>
      </c>
    </row>
    <row r="893" spans="1:6" x14ac:dyDescent="0.25">
      <c r="A893">
        <v>894</v>
      </c>
      <c r="B893">
        <v>199</v>
      </c>
      <c r="C893" t="s">
        <v>617</v>
      </c>
      <c r="D893" t="s">
        <v>618</v>
      </c>
      <c r="E893" s="2">
        <v>6072.6</v>
      </c>
      <c r="F893" s="1">
        <v>40908</v>
      </c>
    </row>
    <row r="894" spans="1:6" x14ac:dyDescent="0.25">
      <c r="A894">
        <v>895</v>
      </c>
      <c r="B894">
        <v>200</v>
      </c>
      <c r="C894" t="s">
        <v>619</v>
      </c>
      <c r="D894" t="s">
        <v>620</v>
      </c>
      <c r="E894" s="2">
        <v>2320</v>
      </c>
      <c r="F894" s="1">
        <v>40908</v>
      </c>
    </row>
    <row r="895" spans="1:6" x14ac:dyDescent="0.25">
      <c r="A895">
        <v>896</v>
      </c>
      <c r="B895">
        <v>201</v>
      </c>
      <c r="C895" t="s">
        <v>621</v>
      </c>
      <c r="D895" t="s">
        <v>622</v>
      </c>
      <c r="E895" s="2">
        <v>11600</v>
      </c>
      <c r="F895" s="1">
        <v>40908</v>
      </c>
    </row>
    <row r="896" spans="1:6" x14ac:dyDescent="0.25">
      <c r="A896">
        <v>897</v>
      </c>
      <c r="B896">
        <v>202</v>
      </c>
      <c r="C896" t="s">
        <v>623</v>
      </c>
      <c r="D896" t="s">
        <v>624</v>
      </c>
      <c r="E896" s="2">
        <v>6960</v>
      </c>
      <c r="F896" s="1">
        <v>40908</v>
      </c>
    </row>
    <row r="897" spans="1:6" x14ac:dyDescent="0.25">
      <c r="A897">
        <v>898</v>
      </c>
      <c r="B897">
        <v>203</v>
      </c>
      <c r="C897" t="s">
        <v>625</v>
      </c>
      <c r="D897" t="s">
        <v>626</v>
      </c>
      <c r="E897" s="2">
        <v>1158.8399999999999</v>
      </c>
      <c r="F897" s="1">
        <v>40908</v>
      </c>
    </row>
    <row r="898" spans="1:6" x14ac:dyDescent="0.25">
      <c r="A898">
        <v>899</v>
      </c>
      <c r="B898">
        <v>204</v>
      </c>
      <c r="C898" t="s">
        <v>627</v>
      </c>
      <c r="D898" t="s">
        <v>505</v>
      </c>
      <c r="E898" s="2">
        <v>2890</v>
      </c>
      <c r="F898" s="1">
        <v>40908</v>
      </c>
    </row>
    <row r="899" spans="1:6" x14ac:dyDescent="0.25">
      <c r="A899">
        <v>900</v>
      </c>
      <c r="B899">
        <v>205</v>
      </c>
      <c r="C899" t="s">
        <v>628</v>
      </c>
      <c r="D899" t="s">
        <v>505</v>
      </c>
      <c r="E899" s="2">
        <v>2890</v>
      </c>
      <c r="F899" s="1">
        <v>40908</v>
      </c>
    </row>
    <row r="900" spans="1:6" x14ac:dyDescent="0.25">
      <c r="A900">
        <v>901</v>
      </c>
      <c r="B900">
        <v>206</v>
      </c>
      <c r="C900" t="s">
        <v>629</v>
      </c>
      <c r="D900" t="s">
        <v>630</v>
      </c>
      <c r="E900" s="2">
        <v>2890</v>
      </c>
      <c r="F900" s="1">
        <v>40908</v>
      </c>
    </row>
    <row r="901" spans="1:6" x14ac:dyDescent="0.25">
      <c r="A901">
        <v>902</v>
      </c>
      <c r="B901">
        <v>207</v>
      </c>
      <c r="C901" t="s">
        <v>631</v>
      </c>
      <c r="D901" t="s">
        <v>505</v>
      </c>
      <c r="E901" s="2">
        <v>1950.01</v>
      </c>
      <c r="F901" s="1">
        <v>40908</v>
      </c>
    </row>
    <row r="902" spans="1:6" x14ac:dyDescent="0.25">
      <c r="A902">
        <v>903</v>
      </c>
      <c r="B902">
        <v>208</v>
      </c>
      <c r="C902" t="s">
        <v>632</v>
      </c>
      <c r="D902" t="s">
        <v>633</v>
      </c>
      <c r="E902" s="2">
        <v>3480</v>
      </c>
      <c r="F902" s="1">
        <v>40908</v>
      </c>
    </row>
    <row r="903" spans="1:6" x14ac:dyDescent="0.25">
      <c r="A903">
        <v>904</v>
      </c>
      <c r="B903">
        <v>455</v>
      </c>
      <c r="C903" t="s">
        <v>4329</v>
      </c>
      <c r="D903" t="s">
        <v>4330</v>
      </c>
      <c r="E903" s="2">
        <v>7999.99</v>
      </c>
      <c r="F903" s="1">
        <v>40908</v>
      </c>
    </row>
    <row r="904" spans="1:6" x14ac:dyDescent="0.25">
      <c r="A904">
        <v>905</v>
      </c>
      <c r="B904">
        <v>456</v>
      </c>
      <c r="C904" t="s">
        <v>4331</v>
      </c>
      <c r="D904" t="s">
        <v>4332</v>
      </c>
      <c r="E904" s="2">
        <v>23200</v>
      </c>
      <c r="F904" s="1">
        <v>40908</v>
      </c>
    </row>
    <row r="905" spans="1:6" x14ac:dyDescent="0.25">
      <c r="A905">
        <v>906</v>
      </c>
      <c r="B905">
        <v>457</v>
      </c>
      <c r="C905" t="s">
        <v>1022</v>
      </c>
      <c r="D905" t="s">
        <v>1023</v>
      </c>
      <c r="E905" s="2">
        <v>1627.47</v>
      </c>
      <c r="F905" s="1">
        <v>40908</v>
      </c>
    </row>
    <row r="906" spans="1:6" x14ac:dyDescent="0.25">
      <c r="A906">
        <v>907</v>
      </c>
      <c r="B906">
        <v>458</v>
      </c>
      <c r="C906" t="s">
        <v>1026</v>
      </c>
      <c r="D906" t="s">
        <v>1027</v>
      </c>
      <c r="E906" s="2">
        <v>10699</v>
      </c>
      <c r="F906" s="1">
        <v>40908</v>
      </c>
    </row>
    <row r="907" spans="1:6" x14ac:dyDescent="0.25">
      <c r="A907">
        <v>908</v>
      </c>
      <c r="B907">
        <v>459</v>
      </c>
      <c r="C907" t="s">
        <v>1028</v>
      </c>
      <c r="D907" t="s">
        <v>1029</v>
      </c>
      <c r="E907" s="2">
        <v>17398</v>
      </c>
      <c r="F907" s="1">
        <v>40908</v>
      </c>
    </row>
    <row r="908" spans="1:6" x14ac:dyDescent="0.25">
      <c r="A908">
        <v>909</v>
      </c>
      <c r="B908">
        <v>460</v>
      </c>
      <c r="C908" t="s">
        <v>1030</v>
      </c>
      <c r="D908" t="s">
        <v>1031</v>
      </c>
      <c r="E908" s="2">
        <v>47154</v>
      </c>
      <c r="F908" s="1">
        <v>40908</v>
      </c>
    </row>
    <row r="909" spans="1:6" x14ac:dyDescent="0.25">
      <c r="A909">
        <v>910</v>
      </c>
      <c r="B909">
        <v>461</v>
      </c>
      <c r="C909" t="s">
        <v>1032</v>
      </c>
      <c r="D909" t="s">
        <v>1033</v>
      </c>
      <c r="E909" s="2">
        <v>166450.25</v>
      </c>
      <c r="F909" s="1">
        <v>40908</v>
      </c>
    </row>
    <row r="910" spans="1:6" x14ac:dyDescent="0.25">
      <c r="A910">
        <v>911</v>
      </c>
      <c r="B910">
        <v>462</v>
      </c>
      <c r="C910" t="s">
        <v>1034</v>
      </c>
      <c r="D910" t="s">
        <v>1035</v>
      </c>
      <c r="E910" s="2">
        <v>25467.8</v>
      </c>
      <c r="F910" s="1">
        <v>40908</v>
      </c>
    </row>
    <row r="911" spans="1:6" x14ac:dyDescent="0.25">
      <c r="A911">
        <v>912</v>
      </c>
      <c r="B911">
        <v>463</v>
      </c>
      <c r="C911" t="s">
        <v>1036</v>
      </c>
      <c r="D911" t="s">
        <v>1037</v>
      </c>
      <c r="E911" s="2">
        <v>107474</v>
      </c>
      <c r="F911" s="1">
        <v>40908</v>
      </c>
    </row>
    <row r="912" spans="1:6" x14ac:dyDescent="0.25">
      <c r="A912">
        <v>913</v>
      </c>
      <c r="B912">
        <v>464</v>
      </c>
      <c r="C912" t="s">
        <v>1039</v>
      </c>
      <c r="D912" t="s">
        <v>1040</v>
      </c>
      <c r="E912" s="2">
        <v>2634.87</v>
      </c>
      <c r="F912" s="1">
        <v>40908</v>
      </c>
    </row>
    <row r="913" spans="1:6" x14ac:dyDescent="0.25">
      <c r="A913">
        <v>914</v>
      </c>
      <c r="B913">
        <v>798</v>
      </c>
      <c r="C913" t="s">
        <v>1709</v>
      </c>
      <c r="D913" t="s">
        <v>1710</v>
      </c>
      <c r="E913" s="2">
        <v>1440.14</v>
      </c>
      <c r="F913" s="1">
        <v>40908</v>
      </c>
    </row>
    <row r="914" spans="1:6" x14ac:dyDescent="0.25">
      <c r="A914">
        <v>915</v>
      </c>
      <c r="B914">
        <v>799</v>
      </c>
      <c r="C914" t="s">
        <v>1712</v>
      </c>
      <c r="D914" t="s">
        <v>1713</v>
      </c>
      <c r="E914" s="2">
        <v>1328.88</v>
      </c>
      <c r="F914" s="1">
        <v>40908</v>
      </c>
    </row>
    <row r="915" spans="1:6" x14ac:dyDescent="0.25">
      <c r="A915">
        <v>916</v>
      </c>
      <c r="B915">
        <v>800</v>
      </c>
      <c r="C915" t="s">
        <v>1714</v>
      </c>
      <c r="D915" t="s">
        <v>1715</v>
      </c>
      <c r="E915" s="2">
        <v>20798.009999999998</v>
      </c>
      <c r="F915" s="1">
        <v>40908</v>
      </c>
    </row>
    <row r="916" spans="1:6" x14ac:dyDescent="0.25">
      <c r="A916">
        <v>917</v>
      </c>
      <c r="B916">
        <v>801</v>
      </c>
      <c r="C916" t="s">
        <v>1716</v>
      </c>
      <c r="D916" t="s">
        <v>1717</v>
      </c>
      <c r="E916" s="2">
        <v>1392</v>
      </c>
      <c r="F916" s="1">
        <v>40908</v>
      </c>
    </row>
    <row r="917" spans="1:6" x14ac:dyDescent="0.25">
      <c r="A917">
        <v>918</v>
      </c>
      <c r="B917">
        <v>802</v>
      </c>
      <c r="C917" t="s">
        <v>1718</v>
      </c>
      <c r="D917" t="s">
        <v>1719</v>
      </c>
      <c r="E917" s="2">
        <v>8579.24</v>
      </c>
      <c r="F917" s="1">
        <v>40908</v>
      </c>
    </row>
    <row r="918" spans="1:6" x14ac:dyDescent="0.25">
      <c r="A918">
        <v>919</v>
      </c>
      <c r="B918">
        <v>803</v>
      </c>
      <c r="C918" t="s">
        <v>1720</v>
      </c>
      <c r="D918" t="s">
        <v>1721</v>
      </c>
      <c r="E918" s="2">
        <v>12965.26</v>
      </c>
      <c r="F918" s="1">
        <v>40908</v>
      </c>
    </row>
    <row r="919" spans="1:6" x14ac:dyDescent="0.25">
      <c r="A919">
        <v>920</v>
      </c>
      <c r="B919">
        <v>804</v>
      </c>
      <c r="C919" t="s">
        <v>1722</v>
      </c>
      <c r="D919" t="s">
        <v>1723</v>
      </c>
      <c r="E919" s="2">
        <v>6699.52</v>
      </c>
      <c r="F919" s="1">
        <v>40908</v>
      </c>
    </row>
    <row r="920" spans="1:6" x14ac:dyDescent="0.25">
      <c r="A920">
        <v>921</v>
      </c>
      <c r="B920">
        <v>805</v>
      </c>
      <c r="C920" t="s">
        <v>1724</v>
      </c>
      <c r="D920" t="s">
        <v>1725</v>
      </c>
      <c r="E920" s="2">
        <v>9591.4</v>
      </c>
      <c r="F920" s="1">
        <v>40908</v>
      </c>
    </row>
    <row r="921" spans="1:6" x14ac:dyDescent="0.25">
      <c r="A921">
        <v>922</v>
      </c>
      <c r="B921">
        <v>806</v>
      </c>
      <c r="C921" t="s">
        <v>1726</v>
      </c>
      <c r="D921" t="s">
        <v>1727</v>
      </c>
      <c r="E921" s="2">
        <v>14893.18</v>
      </c>
      <c r="F921" s="1">
        <v>40908</v>
      </c>
    </row>
    <row r="922" spans="1:6" x14ac:dyDescent="0.25">
      <c r="A922">
        <v>923</v>
      </c>
      <c r="B922">
        <v>807</v>
      </c>
      <c r="C922" t="s">
        <v>1728</v>
      </c>
      <c r="D922" t="s">
        <v>1729</v>
      </c>
      <c r="E922" s="2">
        <v>4787.67</v>
      </c>
      <c r="F922" s="1">
        <v>40908</v>
      </c>
    </row>
    <row r="923" spans="1:6" x14ac:dyDescent="0.25">
      <c r="A923">
        <v>924</v>
      </c>
      <c r="B923">
        <v>808</v>
      </c>
      <c r="C923" t="s">
        <v>1730</v>
      </c>
      <c r="D923" t="s">
        <v>1731</v>
      </c>
      <c r="E923" s="2">
        <v>2877.47</v>
      </c>
      <c r="F923" s="1">
        <v>40908</v>
      </c>
    </row>
    <row r="924" spans="1:6" x14ac:dyDescent="0.25">
      <c r="A924">
        <v>925</v>
      </c>
      <c r="B924">
        <v>809</v>
      </c>
      <c r="C924" t="s">
        <v>1732</v>
      </c>
      <c r="D924" t="s">
        <v>1733</v>
      </c>
      <c r="E924" s="2">
        <v>7591.19</v>
      </c>
      <c r="F924" s="1">
        <v>40908</v>
      </c>
    </row>
    <row r="925" spans="1:6" x14ac:dyDescent="0.25">
      <c r="A925">
        <v>926</v>
      </c>
      <c r="B925">
        <v>1311</v>
      </c>
      <c r="C925" t="s">
        <v>2488</v>
      </c>
      <c r="D925" t="s">
        <v>2489</v>
      </c>
      <c r="E925" s="2">
        <v>60719.26</v>
      </c>
      <c r="F925" s="1">
        <v>40908</v>
      </c>
    </row>
    <row r="926" spans="1:6" x14ac:dyDescent="0.25">
      <c r="A926">
        <v>927</v>
      </c>
      <c r="B926">
        <v>1312</v>
      </c>
      <c r="C926" t="s">
        <v>2493</v>
      </c>
      <c r="D926" t="s">
        <v>2494</v>
      </c>
      <c r="E926" s="2">
        <v>35234.03</v>
      </c>
      <c r="F926" s="1">
        <v>40908</v>
      </c>
    </row>
    <row r="927" spans="1:6" x14ac:dyDescent="0.25">
      <c r="A927">
        <v>928</v>
      </c>
      <c r="B927">
        <v>209</v>
      </c>
      <c r="C927" t="s">
        <v>634</v>
      </c>
      <c r="D927" t="s">
        <v>635</v>
      </c>
      <c r="E927" s="2">
        <v>54821.599999999999</v>
      </c>
      <c r="F927" s="1">
        <v>41274</v>
      </c>
    </row>
    <row r="928" spans="1:6" x14ac:dyDescent="0.25">
      <c r="A928">
        <v>929</v>
      </c>
      <c r="B928">
        <v>210</v>
      </c>
      <c r="C928" t="s">
        <v>636</v>
      </c>
      <c r="D928" t="s">
        <v>637</v>
      </c>
      <c r="E928" s="2">
        <v>12186.96</v>
      </c>
      <c r="F928" s="1">
        <v>41274</v>
      </c>
    </row>
    <row r="929" spans="1:6" ht="409.5" x14ac:dyDescent="0.25">
      <c r="A929">
        <v>930</v>
      </c>
      <c r="B929">
        <v>211</v>
      </c>
      <c r="C929" t="s">
        <v>638</v>
      </c>
      <c r="D929" s="3" t="s">
        <v>4333</v>
      </c>
      <c r="E929" s="2">
        <v>10380</v>
      </c>
      <c r="F929" s="1">
        <v>41274</v>
      </c>
    </row>
    <row r="930" spans="1:6" x14ac:dyDescent="0.25">
      <c r="A930">
        <v>931</v>
      </c>
      <c r="B930">
        <v>853</v>
      </c>
      <c r="C930" t="s">
        <v>1825</v>
      </c>
      <c r="D930" t="s">
        <v>1826</v>
      </c>
      <c r="E930" s="2">
        <v>17713.2</v>
      </c>
      <c r="F930" s="1">
        <v>41274</v>
      </c>
    </row>
    <row r="931" spans="1:6" x14ac:dyDescent="0.25">
      <c r="A931">
        <v>932</v>
      </c>
      <c r="B931">
        <v>872</v>
      </c>
      <c r="C931" t="s">
        <v>4334</v>
      </c>
      <c r="D931" t="s">
        <v>4335</v>
      </c>
      <c r="E931" s="2">
        <v>12223.5</v>
      </c>
      <c r="F931" s="1">
        <v>41274</v>
      </c>
    </row>
    <row r="932" spans="1:6" x14ac:dyDescent="0.25">
      <c r="A932">
        <v>933</v>
      </c>
      <c r="B932">
        <v>873</v>
      </c>
      <c r="C932" t="s">
        <v>4336</v>
      </c>
      <c r="D932" t="s">
        <v>4337</v>
      </c>
      <c r="E932" s="2">
        <v>6055.2</v>
      </c>
      <c r="F932" s="1">
        <v>41274</v>
      </c>
    </row>
    <row r="933" spans="1:6" x14ac:dyDescent="0.25">
      <c r="A933">
        <v>934</v>
      </c>
      <c r="B933">
        <v>1340</v>
      </c>
      <c r="C933" t="s">
        <v>2551</v>
      </c>
      <c r="D933" t="s">
        <v>2552</v>
      </c>
      <c r="E933" s="2">
        <v>39985.69</v>
      </c>
      <c r="F933" s="1">
        <v>41274</v>
      </c>
    </row>
    <row r="934" spans="1:6" x14ac:dyDescent="0.25">
      <c r="A934">
        <v>935</v>
      </c>
      <c r="B934">
        <v>219</v>
      </c>
      <c r="C934" t="s">
        <v>4338</v>
      </c>
      <c r="D934" t="s">
        <v>4339</v>
      </c>
      <c r="E934" s="2">
        <v>2500</v>
      </c>
      <c r="F934" s="1">
        <v>41639</v>
      </c>
    </row>
    <row r="935" spans="1:6" x14ac:dyDescent="0.25">
      <c r="A935">
        <v>936</v>
      </c>
      <c r="B935">
        <v>220</v>
      </c>
      <c r="C935" t="s">
        <v>4340</v>
      </c>
      <c r="D935" t="s">
        <v>4341</v>
      </c>
      <c r="E935" s="2">
        <v>10440</v>
      </c>
      <c r="F935" s="1">
        <v>41639</v>
      </c>
    </row>
    <row r="936" spans="1:6" x14ac:dyDescent="0.25">
      <c r="A936">
        <v>937</v>
      </c>
      <c r="B936">
        <v>221</v>
      </c>
      <c r="C936" t="s">
        <v>4342</v>
      </c>
      <c r="D936" t="s">
        <v>4343</v>
      </c>
      <c r="E936" s="2">
        <v>1508</v>
      </c>
      <c r="F936" s="1">
        <v>41639</v>
      </c>
    </row>
    <row r="937" spans="1:6" x14ac:dyDescent="0.25">
      <c r="A937">
        <v>938</v>
      </c>
      <c r="B937">
        <v>222</v>
      </c>
      <c r="C937" t="s">
        <v>4344</v>
      </c>
      <c r="D937" t="s">
        <v>4345</v>
      </c>
      <c r="E937" s="2">
        <v>2700.48</v>
      </c>
      <c r="F937" s="1">
        <v>41639</v>
      </c>
    </row>
    <row r="938" spans="1:6" x14ac:dyDescent="0.25">
      <c r="A938">
        <v>939</v>
      </c>
      <c r="B938">
        <v>223</v>
      </c>
      <c r="C938" t="s">
        <v>4346</v>
      </c>
      <c r="D938" t="s">
        <v>4347</v>
      </c>
      <c r="E938" s="2">
        <v>2500</v>
      </c>
      <c r="F938" s="1">
        <v>41639</v>
      </c>
    </row>
    <row r="939" spans="1:6" x14ac:dyDescent="0.25">
      <c r="A939">
        <v>940</v>
      </c>
      <c r="B939">
        <v>224</v>
      </c>
      <c r="C939" t="s">
        <v>4348</v>
      </c>
      <c r="D939" t="s">
        <v>4349</v>
      </c>
      <c r="E939" s="2">
        <v>2180.8000000000002</v>
      </c>
      <c r="F939" s="1">
        <v>41639</v>
      </c>
    </row>
    <row r="940" spans="1:6" x14ac:dyDescent="0.25">
      <c r="A940">
        <v>941</v>
      </c>
      <c r="B940">
        <v>225</v>
      </c>
      <c r="C940" t="s">
        <v>4350</v>
      </c>
      <c r="D940" t="s">
        <v>4351</v>
      </c>
      <c r="E940" s="2">
        <v>7499.99</v>
      </c>
      <c r="F940" s="1">
        <v>41639</v>
      </c>
    </row>
    <row r="941" spans="1:6" x14ac:dyDescent="0.25">
      <c r="A941">
        <v>942</v>
      </c>
      <c r="B941">
        <v>226</v>
      </c>
      <c r="C941" t="s">
        <v>4352</v>
      </c>
      <c r="D941" t="s">
        <v>4343</v>
      </c>
      <c r="E941" s="2">
        <v>3016</v>
      </c>
      <c r="F941" s="1">
        <v>41639</v>
      </c>
    </row>
    <row r="942" spans="1:6" x14ac:dyDescent="0.25">
      <c r="A942">
        <v>943</v>
      </c>
      <c r="B942">
        <v>227</v>
      </c>
      <c r="C942" t="s">
        <v>4353</v>
      </c>
      <c r="D942" t="s">
        <v>4354</v>
      </c>
      <c r="E942" s="2">
        <v>19800.04</v>
      </c>
      <c r="F942" s="1">
        <v>41639</v>
      </c>
    </row>
    <row r="943" spans="1:6" x14ac:dyDescent="0.25">
      <c r="A943">
        <v>944</v>
      </c>
      <c r="B943">
        <v>228</v>
      </c>
      <c r="C943" t="s">
        <v>4355</v>
      </c>
      <c r="D943" t="s">
        <v>4356</v>
      </c>
      <c r="E943" s="2">
        <v>10219.969999999999</v>
      </c>
      <c r="F943" s="1">
        <v>41639</v>
      </c>
    </row>
    <row r="944" spans="1:6" x14ac:dyDescent="0.25">
      <c r="A944">
        <v>945</v>
      </c>
      <c r="B944">
        <v>469</v>
      </c>
      <c r="C944" t="s">
        <v>1052</v>
      </c>
      <c r="D944" t="s">
        <v>1053</v>
      </c>
      <c r="E944" s="2">
        <v>1669.24</v>
      </c>
      <c r="F944" s="1">
        <v>41639</v>
      </c>
    </row>
    <row r="945" spans="1:6" x14ac:dyDescent="0.25">
      <c r="A945">
        <v>946</v>
      </c>
      <c r="B945">
        <v>470</v>
      </c>
      <c r="C945" t="s">
        <v>1055</v>
      </c>
      <c r="D945" t="s">
        <v>1056</v>
      </c>
      <c r="E945" s="2">
        <v>2911.65</v>
      </c>
      <c r="F945" s="1">
        <v>41639</v>
      </c>
    </row>
    <row r="946" spans="1:6" x14ac:dyDescent="0.25">
      <c r="A946">
        <v>947</v>
      </c>
      <c r="B946">
        <v>471</v>
      </c>
      <c r="C946" t="s">
        <v>1057</v>
      </c>
      <c r="D946" t="s">
        <v>1058</v>
      </c>
      <c r="E946" s="2">
        <v>2009.12</v>
      </c>
      <c r="F946" s="1">
        <v>41639</v>
      </c>
    </row>
    <row r="947" spans="1:6" x14ac:dyDescent="0.25">
      <c r="A947">
        <v>948</v>
      </c>
      <c r="B947">
        <v>472</v>
      </c>
      <c r="C947" t="s">
        <v>1059</v>
      </c>
      <c r="D947" t="s">
        <v>1060</v>
      </c>
      <c r="E947" s="2">
        <v>31477.759999999998</v>
      </c>
      <c r="F947" s="1">
        <v>41639</v>
      </c>
    </row>
    <row r="948" spans="1:6" x14ac:dyDescent="0.25">
      <c r="A948">
        <v>949</v>
      </c>
      <c r="B948">
        <v>473</v>
      </c>
      <c r="C948" t="s">
        <v>1061</v>
      </c>
      <c r="D948" t="s">
        <v>1062</v>
      </c>
      <c r="E948" s="2">
        <v>3490</v>
      </c>
      <c r="F948" s="1">
        <v>41639</v>
      </c>
    </row>
    <row r="949" spans="1:6" x14ac:dyDescent="0.25">
      <c r="A949">
        <v>950</v>
      </c>
      <c r="B949">
        <v>474</v>
      </c>
      <c r="C949" t="s">
        <v>1063</v>
      </c>
      <c r="D949" t="s">
        <v>1064</v>
      </c>
      <c r="E949" s="2">
        <v>28420</v>
      </c>
      <c r="F949" s="1">
        <v>41639</v>
      </c>
    </row>
    <row r="950" spans="1:6" x14ac:dyDescent="0.25">
      <c r="A950">
        <v>951</v>
      </c>
      <c r="B950">
        <v>475</v>
      </c>
      <c r="C950" t="s">
        <v>1066</v>
      </c>
      <c r="D950" t="s">
        <v>1067</v>
      </c>
      <c r="E950" s="2">
        <v>65540</v>
      </c>
      <c r="F950" s="1">
        <v>41639</v>
      </c>
    </row>
    <row r="951" spans="1:6" x14ac:dyDescent="0.25">
      <c r="A951">
        <v>952</v>
      </c>
      <c r="B951">
        <v>476</v>
      </c>
      <c r="C951" t="s">
        <v>1068</v>
      </c>
      <c r="D951" t="s">
        <v>1069</v>
      </c>
      <c r="E951" s="2">
        <v>4408</v>
      </c>
      <c r="F951" s="1">
        <v>41639</v>
      </c>
    </row>
    <row r="952" spans="1:6" x14ac:dyDescent="0.25">
      <c r="A952">
        <v>953</v>
      </c>
      <c r="B952">
        <v>477</v>
      </c>
      <c r="C952" t="s">
        <v>1070</v>
      </c>
      <c r="D952" t="s">
        <v>1071</v>
      </c>
      <c r="E952" s="2">
        <v>444150</v>
      </c>
      <c r="F952" s="1">
        <v>41639</v>
      </c>
    </row>
    <row r="953" spans="1:6" x14ac:dyDescent="0.25">
      <c r="A953">
        <v>954</v>
      </c>
      <c r="B953">
        <v>478</v>
      </c>
      <c r="C953" t="s">
        <v>1072</v>
      </c>
      <c r="D953" t="s">
        <v>1073</v>
      </c>
      <c r="E953" s="2">
        <v>25000</v>
      </c>
      <c r="F953" s="1">
        <v>41639</v>
      </c>
    </row>
    <row r="954" spans="1:6" ht="409.5" x14ac:dyDescent="0.25">
      <c r="A954">
        <v>955</v>
      </c>
      <c r="B954">
        <v>479</v>
      </c>
      <c r="C954" t="s">
        <v>1074</v>
      </c>
      <c r="D954" s="3" t="s">
        <v>4357</v>
      </c>
      <c r="E954" s="2">
        <v>57870.31</v>
      </c>
      <c r="F954" s="1">
        <v>42735</v>
      </c>
    </row>
    <row r="955" spans="1:6" x14ac:dyDescent="0.25">
      <c r="A955">
        <v>956</v>
      </c>
      <c r="B955">
        <v>498</v>
      </c>
      <c r="C955" t="s">
        <v>1077</v>
      </c>
      <c r="D955" t="s">
        <v>1078</v>
      </c>
      <c r="E955" s="2">
        <v>317611.33</v>
      </c>
      <c r="F955" s="1">
        <v>42735</v>
      </c>
    </row>
    <row r="956" spans="1:6" ht="135" x14ac:dyDescent="0.25">
      <c r="A956">
        <v>957</v>
      </c>
      <c r="B956">
        <v>499</v>
      </c>
      <c r="C956" t="s">
        <v>1080</v>
      </c>
      <c r="D956" s="3" t="s">
        <v>4358</v>
      </c>
      <c r="E956" s="2">
        <v>113250</v>
      </c>
      <c r="F956" s="1">
        <v>42735</v>
      </c>
    </row>
    <row r="957" spans="1:6" x14ac:dyDescent="0.25">
      <c r="A957">
        <v>958</v>
      </c>
      <c r="B957">
        <v>501</v>
      </c>
      <c r="C957" t="s">
        <v>1083</v>
      </c>
      <c r="D957" t="s">
        <v>1084</v>
      </c>
      <c r="E957" s="2">
        <v>68500</v>
      </c>
      <c r="F957" s="1">
        <v>42735</v>
      </c>
    </row>
    <row r="958" spans="1:6" x14ac:dyDescent="0.25">
      <c r="A958">
        <v>959</v>
      </c>
      <c r="B958">
        <v>502</v>
      </c>
      <c r="C958" t="s">
        <v>1086</v>
      </c>
      <c r="D958" t="s">
        <v>1087</v>
      </c>
      <c r="E958" s="2">
        <v>292320</v>
      </c>
      <c r="F958" s="1">
        <v>42735</v>
      </c>
    </row>
    <row r="959" spans="1:6" x14ac:dyDescent="0.25">
      <c r="A959">
        <v>960</v>
      </c>
      <c r="B959">
        <v>503</v>
      </c>
      <c r="C959" t="s">
        <v>1089</v>
      </c>
      <c r="D959" t="s">
        <v>1090</v>
      </c>
      <c r="E959" s="2">
        <v>76560</v>
      </c>
      <c r="F959" s="1">
        <v>42735</v>
      </c>
    </row>
    <row r="960" spans="1:6" x14ac:dyDescent="0.25">
      <c r="A960">
        <v>961</v>
      </c>
      <c r="B960">
        <v>504</v>
      </c>
      <c r="C960" t="s">
        <v>1095</v>
      </c>
      <c r="D960" t="s">
        <v>1096</v>
      </c>
      <c r="E960" s="2">
        <v>199705.60000000001</v>
      </c>
      <c r="F960" s="1">
        <v>42735</v>
      </c>
    </row>
    <row r="961" spans="1:6" x14ac:dyDescent="0.25">
      <c r="A961">
        <v>962</v>
      </c>
      <c r="B961">
        <v>505</v>
      </c>
      <c r="C961" t="s">
        <v>1098</v>
      </c>
      <c r="D961" t="s">
        <v>1099</v>
      </c>
      <c r="E961" s="2">
        <v>108402</v>
      </c>
      <c r="F961" s="1">
        <v>42735</v>
      </c>
    </row>
    <row r="962" spans="1:6" x14ac:dyDescent="0.25">
      <c r="A962">
        <v>963</v>
      </c>
      <c r="B962">
        <v>506</v>
      </c>
      <c r="C962" t="s">
        <v>1101</v>
      </c>
      <c r="D962" t="s">
        <v>1102</v>
      </c>
      <c r="E962" s="2">
        <v>179394</v>
      </c>
      <c r="F962" s="1">
        <v>42735</v>
      </c>
    </row>
    <row r="963" spans="1:6" x14ac:dyDescent="0.25">
      <c r="A963">
        <v>964</v>
      </c>
      <c r="B963">
        <v>507</v>
      </c>
      <c r="C963" t="s">
        <v>1104</v>
      </c>
      <c r="D963" t="s">
        <v>1105</v>
      </c>
      <c r="E963" s="2">
        <v>261232</v>
      </c>
      <c r="F963" s="1">
        <v>42735</v>
      </c>
    </row>
    <row r="964" spans="1:6" x14ac:dyDescent="0.25">
      <c r="A964">
        <v>965</v>
      </c>
      <c r="B964">
        <v>508</v>
      </c>
      <c r="C964" t="s">
        <v>1107</v>
      </c>
      <c r="D964" t="s">
        <v>1108</v>
      </c>
      <c r="E964" s="2">
        <v>124816</v>
      </c>
      <c r="F964" s="1">
        <v>42735</v>
      </c>
    </row>
    <row r="965" spans="1:6" x14ac:dyDescent="0.25">
      <c r="A965">
        <v>966</v>
      </c>
      <c r="B965">
        <v>509</v>
      </c>
      <c r="C965" t="s">
        <v>1110</v>
      </c>
      <c r="D965" t="s">
        <v>1111</v>
      </c>
      <c r="E965" s="2">
        <v>56028</v>
      </c>
      <c r="F965" s="1">
        <v>42735</v>
      </c>
    </row>
    <row r="966" spans="1:6" x14ac:dyDescent="0.25">
      <c r="A966">
        <v>967</v>
      </c>
      <c r="B966">
        <v>510</v>
      </c>
      <c r="C966" t="s">
        <v>1113</v>
      </c>
      <c r="D966" t="s">
        <v>1114</v>
      </c>
      <c r="E966" s="2">
        <v>66255.72</v>
      </c>
      <c r="F966" s="1">
        <v>42735</v>
      </c>
    </row>
    <row r="967" spans="1:6" x14ac:dyDescent="0.25">
      <c r="A967">
        <v>968</v>
      </c>
      <c r="B967">
        <v>511</v>
      </c>
      <c r="C967" t="s">
        <v>1116</v>
      </c>
      <c r="D967" t="s">
        <v>1117</v>
      </c>
      <c r="E967" s="2">
        <v>30415.200000000001</v>
      </c>
      <c r="F967" s="1">
        <v>42735</v>
      </c>
    </row>
    <row r="968" spans="1:6" x14ac:dyDescent="0.25">
      <c r="A968">
        <v>969</v>
      </c>
      <c r="B968">
        <v>512</v>
      </c>
      <c r="C968" t="s">
        <v>1119</v>
      </c>
      <c r="D968" t="s">
        <v>1120</v>
      </c>
      <c r="E968" s="2">
        <v>1496.4</v>
      </c>
      <c r="F968" s="1">
        <v>42735</v>
      </c>
    </row>
    <row r="969" spans="1:6" x14ac:dyDescent="0.25">
      <c r="A969">
        <v>970</v>
      </c>
      <c r="B969">
        <v>513</v>
      </c>
      <c r="C969" t="s">
        <v>1122</v>
      </c>
      <c r="D969" t="s">
        <v>1123</v>
      </c>
      <c r="E969" s="2">
        <v>4637.68</v>
      </c>
      <c r="F969" s="1">
        <v>42735</v>
      </c>
    </row>
    <row r="970" spans="1:6" x14ac:dyDescent="0.25">
      <c r="A970">
        <v>971</v>
      </c>
      <c r="B970">
        <v>514</v>
      </c>
      <c r="C970" t="s">
        <v>1125</v>
      </c>
      <c r="D970" t="s">
        <v>1126</v>
      </c>
      <c r="E970" s="2">
        <v>90509</v>
      </c>
      <c r="F970" s="1">
        <v>42735</v>
      </c>
    </row>
    <row r="971" spans="1:6" x14ac:dyDescent="0.25">
      <c r="A971">
        <v>972</v>
      </c>
      <c r="B971">
        <v>515</v>
      </c>
      <c r="C971" t="s">
        <v>1128</v>
      </c>
      <c r="D971" t="s">
        <v>1129</v>
      </c>
      <c r="E971" s="2">
        <v>35948.400000000001</v>
      </c>
      <c r="F971" s="1">
        <v>42735</v>
      </c>
    </row>
    <row r="972" spans="1:6" x14ac:dyDescent="0.25">
      <c r="A972">
        <v>973</v>
      </c>
      <c r="B972">
        <v>516</v>
      </c>
      <c r="C972" t="s">
        <v>1131</v>
      </c>
      <c r="D972" t="s">
        <v>1132</v>
      </c>
      <c r="E972" s="2">
        <v>4489.2</v>
      </c>
      <c r="F972" s="1">
        <v>42735</v>
      </c>
    </row>
    <row r="973" spans="1:6" x14ac:dyDescent="0.25">
      <c r="A973">
        <v>974</v>
      </c>
      <c r="B973">
        <v>517</v>
      </c>
      <c r="C973" t="s">
        <v>1133</v>
      </c>
      <c r="D973" t="s">
        <v>1132</v>
      </c>
      <c r="E973" s="2">
        <v>4489.2</v>
      </c>
      <c r="F973" s="1">
        <v>42735</v>
      </c>
    </row>
    <row r="974" spans="1:6" x14ac:dyDescent="0.25">
      <c r="A974">
        <v>975</v>
      </c>
      <c r="B974">
        <v>518</v>
      </c>
      <c r="C974" t="s">
        <v>1134</v>
      </c>
      <c r="D974" t="s">
        <v>1135</v>
      </c>
      <c r="E974" s="2">
        <v>18558.259999999998</v>
      </c>
      <c r="F974" s="1">
        <v>42735</v>
      </c>
    </row>
    <row r="975" spans="1:6" ht="409.5" x14ac:dyDescent="0.25">
      <c r="A975">
        <v>976</v>
      </c>
      <c r="B975">
        <v>519</v>
      </c>
      <c r="C975" t="s">
        <v>1136</v>
      </c>
      <c r="D975" s="3" t="s">
        <v>4359</v>
      </c>
      <c r="E975" t="s">
        <v>1092</v>
      </c>
      <c r="F975" t="s">
        <v>1093</v>
      </c>
    </row>
    <row r="976" spans="1:6" x14ac:dyDescent="0.25">
      <c r="A976">
        <v>977</v>
      </c>
      <c r="B976">
        <v>523</v>
      </c>
      <c r="C976" t="s">
        <v>1138</v>
      </c>
      <c r="D976" t="s">
        <v>1139</v>
      </c>
      <c r="E976" s="2">
        <v>1392</v>
      </c>
      <c r="F976" s="1">
        <v>43100</v>
      </c>
    </row>
    <row r="977" spans="1:6" x14ac:dyDescent="0.25">
      <c r="A977">
        <v>978</v>
      </c>
      <c r="B977">
        <v>524</v>
      </c>
      <c r="C977" t="s">
        <v>1142</v>
      </c>
      <c r="D977" t="s">
        <v>1143</v>
      </c>
      <c r="E977" s="2">
        <v>7980.8</v>
      </c>
      <c r="F977" s="1">
        <v>43100</v>
      </c>
    </row>
    <row r="978" spans="1:6" x14ac:dyDescent="0.25">
      <c r="A978">
        <v>979</v>
      </c>
      <c r="B978">
        <v>525</v>
      </c>
      <c r="C978" t="s">
        <v>1146</v>
      </c>
      <c r="D978" t="s">
        <v>1147</v>
      </c>
      <c r="E978" s="2">
        <v>3248</v>
      </c>
      <c r="F978" s="1">
        <v>43100</v>
      </c>
    </row>
    <row r="979" spans="1:6" x14ac:dyDescent="0.25">
      <c r="A979">
        <v>980</v>
      </c>
      <c r="B979">
        <v>526</v>
      </c>
      <c r="C979" t="s">
        <v>1149</v>
      </c>
      <c r="D979" t="s">
        <v>1150</v>
      </c>
      <c r="E979" s="2">
        <v>3851.2</v>
      </c>
      <c r="F979" s="1">
        <v>43100</v>
      </c>
    </row>
    <row r="980" spans="1:6" x14ac:dyDescent="0.25">
      <c r="A980">
        <v>981</v>
      </c>
      <c r="B980">
        <v>527</v>
      </c>
      <c r="C980" t="s">
        <v>1152</v>
      </c>
      <c r="D980" t="s">
        <v>1153</v>
      </c>
      <c r="E980" s="2">
        <v>1844.4</v>
      </c>
      <c r="F980" s="1">
        <v>43100</v>
      </c>
    </row>
    <row r="981" spans="1:6" x14ac:dyDescent="0.25">
      <c r="A981">
        <v>982</v>
      </c>
      <c r="B981">
        <v>528</v>
      </c>
      <c r="C981" t="s">
        <v>1155</v>
      </c>
      <c r="D981" t="s">
        <v>1153</v>
      </c>
      <c r="E981" s="2">
        <v>1844.4</v>
      </c>
      <c r="F981" s="1">
        <v>43100</v>
      </c>
    </row>
    <row r="982" spans="1:6" x14ac:dyDescent="0.25">
      <c r="A982">
        <v>983</v>
      </c>
      <c r="B982">
        <v>529</v>
      </c>
      <c r="C982" t="s">
        <v>1157</v>
      </c>
      <c r="D982" t="s">
        <v>1153</v>
      </c>
      <c r="E982" s="2">
        <v>1844.4</v>
      </c>
      <c r="F982" s="1">
        <v>43100</v>
      </c>
    </row>
    <row r="983" spans="1:6" x14ac:dyDescent="0.25">
      <c r="A983">
        <v>984</v>
      </c>
      <c r="B983">
        <v>530</v>
      </c>
      <c r="C983" t="s">
        <v>1159</v>
      </c>
      <c r="D983" t="s">
        <v>1160</v>
      </c>
      <c r="E983" s="2">
        <v>14012.8</v>
      </c>
      <c r="F983" s="1">
        <v>43100</v>
      </c>
    </row>
    <row r="984" spans="1:6" x14ac:dyDescent="0.25">
      <c r="A984">
        <v>985</v>
      </c>
      <c r="B984">
        <v>531</v>
      </c>
      <c r="C984" t="s">
        <v>1162</v>
      </c>
      <c r="D984" t="s">
        <v>1163</v>
      </c>
      <c r="E984" s="2">
        <v>10126.799999999999</v>
      </c>
      <c r="F984" s="1">
        <v>43100</v>
      </c>
    </row>
    <row r="985" spans="1:6" x14ac:dyDescent="0.25">
      <c r="A985">
        <v>986</v>
      </c>
      <c r="B985">
        <v>532</v>
      </c>
      <c r="C985" t="s">
        <v>1165</v>
      </c>
      <c r="D985" t="s">
        <v>1153</v>
      </c>
      <c r="E985" s="2">
        <v>1844.4</v>
      </c>
      <c r="F985" s="1">
        <v>43100</v>
      </c>
    </row>
    <row r="986" spans="1:6" x14ac:dyDescent="0.25">
      <c r="A986">
        <v>987</v>
      </c>
      <c r="B986">
        <v>533</v>
      </c>
      <c r="C986" t="s">
        <v>1166</v>
      </c>
      <c r="D986" t="s">
        <v>1153</v>
      </c>
      <c r="E986" s="2">
        <v>1844.4</v>
      </c>
      <c r="F986" s="1">
        <v>43100</v>
      </c>
    </row>
    <row r="987" spans="1:6" x14ac:dyDescent="0.25">
      <c r="A987">
        <v>988</v>
      </c>
      <c r="B987">
        <v>534</v>
      </c>
      <c r="C987" t="s">
        <v>1167</v>
      </c>
      <c r="D987" t="s">
        <v>1153</v>
      </c>
      <c r="E987" s="2">
        <v>1844.4</v>
      </c>
      <c r="F987" s="1">
        <v>43100</v>
      </c>
    </row>
    <row r="988" spans="1:6" x14ac:dyDescent="0.25">
      <c r="A988">
        <v>989</v>
      </c>
      <c r="B988">
        <v>864</v>
      </c>
      <c r="C988" t="s">
        <v>1849</v>
      </c>
      <c r="D988" t="s">
        <v>1850</v>
      </c>
      <c r="E988" s="2">
        <v>148976.25</v>
      </c>
      <c r="F988" s="1">
        <v>43100</v>
      </c>
    </row>
    <row r="989" spans="1:6" ht="135" x14ac:dyDescent="0.25">
      <c r="A989">
        <v>990</v>
      </c>
      <c r="B989">
        <v>865</v>
      </c>
      <c r="C989" t="s">
        <v>1852</v>
      </c>
      <c r="D989" s="3" t="s">
        <v>4360</v>
      </c>
      <c r="E989" s="2">
        <v>10930.68</v>
      </c>
      <c r="F989" s="1">
        <v>43100</v>
      </c>
    </row>
    <row r="990" spans="1:6" ht="135" x14ac:dyDescent="0.25">
      <c r="A990">
        <v>991</v>
      </c>
      <c r="B990">
        <v>867</v>
      </c>
      <c r="C990" t="s">
        <v>1856</v>
      </c>
      <c r="D990" s="3" t="s">
        <v>4361</v>
      </c>
      <c r="E990" s="2">
        <v>10930.68</v>
      </c>
      <c r="F990" s="1">
        <v>43100</v>
      </c>
    </row>
    <row r="991" spans="1:6" x14ac:dyDescent="0.25">
      <c r="A991">
        <v>992</v>
      </c>
      <c r="B991">
        <v>1322</v>
      </c>
      <c r="C991" t="s">
        <v>2513</v>
      </c>
      <c r="D991" t="s">
        <v>2514</v>
      </c>
      <c r="E991" s="2">
        <v>180000</v>
      </c>
      <c r="F991" s="1">
        <v>43100</v>
      </c>
    </row>
    <row r="992" spans="1:6" ht="409.5" x14ac:dyDescent="0.25">
      <c r="A992">
        <v>993</v>
      </c>
      <c r="B992">
        <v>1323</v>
      </c>
      <c r="C992" t="s">
        <v>2517</v>
      </c>
      <c r="D992" s="3" t="s">
        <v>4362</v>
      </c>
      <c r="E992" t="s">
        <v>147</v>
      </c>
      <c r="F992" t="s">
        <v>148</v>
      </c>
    </row>
    <row r="993" spans="1:6" x14ac:dyDescent="0.25">
      <c r="A993">
        <v>994</v>
      </c>
      <c r="B993">
        <v>1361</v>
      </c>
      <c r="C993" t="s">
        <v>2601</v>
      </c>
      <c r="D993" t="s">
        <v>2602</v>
      </c>
      <c r="E993" s="2">
        <v>30444.2</v>
      </c>
      <c r="F993" s="1">
        <v>43100</v>
      </c>
    </row>
    <row r="994" spans="1:6" x14ac:dyDescent="0.25">
      <c r="A994">
        <v>995</v>
      </c>
      <c r="B994">
        <v>1407</v>
      </c>
      <c r="C994" t="s">
        <v>4363</v>
      </c>
      <c r="D994" t="s">
        <v>1160</v>
      </c>
      <c r="E994" s="2">
        <v>14012.8</v>
      </c>
      <c r="F994" s="1">
        <v>43100</v>
      </c>
    </row>
    <row r="995" spans="1:6" x14ac:dyDescent="0.25">
      <c r="A995">
        <v>996</v>
      </c>
      <c r="B995">
        <v>1414</v>
      </c>
      <c r="C995" t="s">
        <v>4364</v>
      </c>
      <c r="D995" t="s">
        <v>4365</v>
      </c>
      <c r="E995" s="2">
        <v>11949.99</v>
      </c>
      <c r="F995" s="1">
        <v>43100</v>
      </c>
    </row>
    <row r="996" spans="1:6" x14ac:dyDescent="0.25">
      <c r="A996">
        <v>997</v>
      </c>
      <c r="B996">
        <v>1415</v>
      </c>
      <c r="C996" t="s">
        <v>4366</v>
      </c>
      <c r="D996" t="s">
        <v>4367</v>
      </c>
      <c r="E996" s="2">
        <v>8421.6</v>
      </c>
      <c r="F996" s="1">
        <v>43100</v>
      </c>
    </row>
    <row r="997" spans="1:6" x14ac:dyDescent="0.25">
      <c r="A997">
        <v>998</v>
      </c>
      <c r="B997">
        <v>1425</v>
      </c>
      <c r="C997" t="s">
        <v>4368</v>
      </c>
      <c r="D997" t="s">
        <v>4369</v>
      </c>
      <c r="E997" s="2">
        <v>39571.730000000003</v>
      </c>
      <c r="F997" s="1">
        <v>43100</v>
      </c>
    </row>
    <row r="998" spans="1:6" x14ac:dyDescent="0.25">
      <c r="A998">
        <v>999</v>
      </c>
      <c r="B998">
        <v>1426</v>
      </c>
      <c r="C998" t="s">
        <v>4370</v>
      </c>
      <c r="D998" t="s">
        <v>4371</v>
      </c>
      <c r="E998" s="2">
        <v>30019.94</v>
      </c>
      <c r="F998" s="1">
        <v>43100</v>
      </c>
    </row>
    <row r="999" spans="1:6" x14ac:dyDescent="0.25">
      <c r="A999">
        <v>1000</v>
      </c>
      <c r="B999">
        <v>1427</v>
      </c>
      <c r="C999" t="s">
        <v>4372</v>
      </c>
      <c r="D999" t="s">
        <v>4373</v>
      </c>
      <c r="E999" s="2">
        <v>1018.86</v>
      </c>
      <c r="F999" s="1">
        <v>43100</v>
      </c>
    </row>
    <row r="1000" spans="1:6" x14ac:dyDescent="0.25">
      <c r="A1000">
        <v>1001</v>
      </c>
      <c r="B1000">
        <v>1428</v>
      </c>
      <c r="C1000" t="s">
        <v>4374</v>
      </c>
      <c r="D1000" t="s">
        <v>4375</v>
      </c>
      <c r="E1000" s="2">
        <v>3834.36</v>
      </c>
      <c r="F1000" s="1">
        <v>43100</v>
      </c>
    </row>
    <row r="1001" spans="1:6" ht="255" x14ac:dyDescent="0.25">
      <c r="A1001">
        <v>1002</v>
      </c>
      <c r="B1001">
        <v>1429</v>
      </c>
      <c r="C1001" t="s">
        <v>4376</v>
      </c>
      <c r="D1001" s="3" t="s">
        <v>4377</v>
      </c>
      <c r="E1001" s="2">
        <v>28790.26</v>
      </c>
      <c r="F1001" s="1">
        <v>43100</v>
      </c>
    </row>
    <row r="1002" spans="1:6" x14ac:dyDescent="0.25">
      <c r="A1002">
        <v>1003</v>
      </c>
      <c r="B1002">
        <v>254</v>
      </c>
      <c r="C1002" t="s">
        <v>4378</v>
      </c>
      <c r="D1002" t="s">
        <v>4379</v>
      </c>
      <c r="E1002" s="2">
        <v>25143</v>
      </c>
      <c r="F1002" s="1">
        <v>43465</v>
      </c>
    </row>
    <row r="1003" spans="1:6" x14ac:dyDescent="0.25">
      <c r="A1003">
        <v>1004</v>
      </c>
      <c r="B1003">
        <v>255</v>
      </c>
      <c r="C1003" t="s">
        <v>4380</v>
      </c>
      <c r="D1003" t="s">
        <v>4381</v>
      </c>
      <c r="E1003" s="2">
        <v>23624.560000000001</v>
      </c>
      <c r="F1003" s="1">
        <v>43465</v>
      </c>
    </row>
    <row r="1004" spans="1:6" x14ac:dyDescent="0.25">
      <c r="A1004">
        <v>1005</v>
      </c>
      <c r="B1004">
        <v>256</v>
      </c>
      <c r="C1004" t="s">
        <v>4382</v>
      </c>
      <c r="D1004" t="s">
        <v>4379</v>
      </c>
      <c r="E1004" s="2">
        <v>50286</v>
      </c>
      <c r="F1004" s="1">
        <v>43465</v>
      </c>
    </row>
    <row r="1005" spans="1:6" x14ac:dyDescent="0.25">
      <c r="A1005">
        <v>1006</v>
      </c>
      <c r="B1005">
        <v>257</v>
      </c>
      <c r="C1005" t="s">
        <v>4383</v>
      </c>
      <c r="D1005" t="s">
        <v>4381</v>
      </c>
      <c r="E1005" s="2">
        <v>47249.120000000003</v>
      </c>
      <c r="F1005" s="1">
        <v>43465</v>
      </c>
    </row>
    <row r="1006" spans="1:6" x14ac:dyDescent="0.25">
      <c r="A1006">
        <v>1007</v>
      </c>
      <c r="B1006">
        <v>258</v>
      </c>
      <c r="C1006" t="s">
        <v>4384</v>
      </c>
      <c r="D1006" t="s">
        <v>4385</v>
      </c>
      <c r="E1006" s="2">
        <v>4370</v>
      </c>
      <c r="F1006" s="1">
        <v>43465</v>
      </c>
    </row>
    <row r="1007" spans="1:6" x14ac:dyDescent="0.25">
      <c r="A1007">
        <v>1008</v>
      </c>
      <c r="B1007">
        <v>259</v>
      </c>
      <c r="C1007" t="s">
        <v>4386</v>
      </c>
      <c r="D1007" t="s">
        <v>4070</v>
      </c>
      <c r="E1007" s="2">
        <v>4817.4799999999996</v>
      </c>
      <c r="F1007" s="1">
        <v>43465</v>
      </c>
    </row>
    <row r="1008" spans="1:6" x14ac:dyDescent="0.25">
      <c r="A1008">
        <v>1009</v>
      </c>
      <c r="B1008">
        <v>260</v>
      </c>
      <c r="C1008" t="s">
        <v>641</v>
      </c>
      <c r="D1008" t="s">
        <v>642</v>
      </c>
      <c r="E1008" s="2">
        <v>19031.009999999998</v>
      </c>
      <c r="F1008" s="1">
        <v>43465</v>
      </c>
    </row>
    <row r="1009" spans="1:6" x14ac:dyDescent="0.25">
      <c r="A1009">
        <v>1010</v>
      </c>
      <c r="B1009">
        <v>261</v>
      </c>
      <c r="C1009" t="s">
        <v>645</v>
      </c>
      <c r="D1009" t="s">
        <v>646</v>
      </c>
      <c r="E1009" s="2">
        <v>4605.72</v>
      </c>
      <c r="F1009" s="1">
        <v>43465</v>
      </c>
    </row>
    <row r="1010" spans="1:6" x14ac:dyDescent="0.25">
      <c r="A1010">
        <v>1011</v>
      </c>
      <c r="B1010">
        <v>262</v>
      </c>
      <c r="C1010" t="s">
        <v>649</v>
      </c>
      <c r="D1010" t="s">
        <v>650</v>
      </c>
      <c r="E1010" s="2">
        <v>9861.2000000000007</v>
      </c>
      <c r="F1010" s="1">
        <v>43465</v>
      </c>
    </row>
    <row r="1011" spans="1:6" x14ac:dyDescent="0.25">
      <c r="A1011">
        <v>1012</v>
      </c>
      <c r="B1011">
        <v>263</v>
      </c>
      <c r="C1011" t="s">
        <v>652</v>
      </c>
      <c r="D1011" t="s">
        <v>653</v>
      </c>
      <c r="E1011" s="2">
        <v>9316.65</v>
      </c>
      <c r="F1011" s="1">
        <v>43465</v>
      </c>
    </row>
    <row r="1012" spans="1:6" x14ac:dyDescent="0.25">
      <c r="A1012">
        <v>1013</v>
      </c>
      <c r="B1012">
        <v>535</v>
      </c>
      <c r="C1012" t="s">
        <v>1168</v>
      </c>
      <c r="D1012" t="s">
        <v>1169</v>
      </c>
      <c r="E1012" s="2">
        <v>38860</v>
      </c>
      <c r="F1012" s="1">
        <v>43465</v>
      </c>
    </row>
    <row r="1013" spans="1:6" ht="409.5" x14ac:dyDescent="0.25">
      <c r="A1013">
        <v>1014</v>
      </c>
      <c r="B1013">
        <v>536</v>
      </c>
      <c r="C1013" t="s">
        <v>1174</v>
      </c>
      <c r="D1013" s="3" t="s">
        <v>4387</v>
      </c>
      <c r="E1013" s="2">
        <v>22202.400000000001</v>
      </c>
      <c r="F1013" s="1">
        <v>43465</v>
      </c>
    </row>
    <row r="1014" spans="1:6" x14ac:dyDescent="0.25">
      <c r="A1014">
        <v>1015</v>
      </c>
      <c r="B1014">
        <v>1339</v>
      </c>
      <c r="C1014" t="s">
        <v>2548</v>
      </c>
      <c r="D1014" t="s">
        <v>2549</v>
      </c>
      <c r="E1014" s="2">
        <v>244400</v>
      </c>
      <c r="F1014" s="1">
        <v>43465</v>
      </c>
    </row>
    <row r="1015" spans="1:6" x14ac:dyDescent="0.25">
      <c r="A1015">
        <v>1016</v>
      </c>
      <c r="B1015">
        <v>1362</v>
      </c>
      <c r="C1015" t="s">
        <v>2604</v>
      </c>
      <c r="D1015" t="s">
        <v>2605</v>
      </c>
      <c r="E1015" s="2">
        <v>28063.14</v>
      </c>
      <c r="F1015" s="1">
        <v>43465</v>
      </c>
    </row>
    <row r="1016" spans="1:6" x14ac:dyDescent="0.25">
      <c r="A1016">
        <v>1017</v>
      </c>
      <c r="B1016">
        <v>1363</v>
      </c>
      <c r="C1016" t="s">
        <v>2607</v>
      </c>
      <c r="D1016" t="s">
        <v>2608</v>
      </c>
      <c r="E1016" s="2">
        <v>39092.93</v>
      </c>
      <c r="F1016" s="1">
        <v>43465</v>
      </c>
    </row>
    <row r="1017" spans="1:6" x14ac:dyDescent="0.25">
      <c r="A1017">
        <v>1018</v>
      </c>
      <c r="B1017">
        <v>1364</v>
      </c>
      <c r="C1017" t="s">
        <v>2611</v>
      </c>
      <c r="D1017" t="s">
        <v>2612</v>
      </c>
      <c r="E1017" s="2">
        <v>13440.92</v>
      </c>
      <c r="F1017" s="1">
        <v>43465</v>
      </c>
    </row>
    <row r="1018" spans="1:6" x14ac:dyDescent="0.25">
      <c r="A1018">
        <v>1019</v>
      </c>
      <c r="B1018">
        <v>1365</v>
      </c>
      <c r="C1018" t="s">
        <v>2615</v>
      </c>
      <c r="D1018" t="s">
        <v>2616</v>
      </c>
      <c r="E1018" s="2">
        <v>25596.560000000001</v>
      </c>
      <c r="F1018" s="1">
        <v>43465</v>
      </c>
    </row>
    <row r="1019" spans="1:6" x14ac:dyDescent="0.25">
      <c r="A1019">
        <v>1020</v>
      </c>
      <c r="B1019">
        <v>1366</v>
      </c>
      <c r="C1019" t="s">
        <v>2619</v>
      </c>
      <c r="D1019" t="s">
        <v>2620</v>
      </c>
      <c r="E1019" s="2">
        <v>4885.92</v>
      </c>
      <c r="F1019" s="1">
        <v>43465</v>
      </c>
    </row>
    <row r="1020" spans="1:6" x14ac:dyDescent="0.25">
      <c r="A1020">
        <v>1021</v>
      </c>
      <c r="B1020">
        <v>1367</v>
      </c>
      <c r="C1020" t="s">
        <v>2623</v>
      </c>
      <c r="D1020" t="s">
        <v>2624</v>
      </c>
      <c r="E1020" s="2">
        <v>12700</v>
      </c>
      <c r="F1020" s="1">
        <v>43465</v>
      </c>
    </row>
    <row r="1021" spans="1:6" x14ac:dyDescent="0.25">
      <c r="A1021">
        <v>1022</v>
      </c>
      <c r="B1021">
        <v>1408</v>
      </c>
      <c r="C1021" t="s">
        <v>4388</v>
      </c>
      <c r="D1021" t="s">
        <v>1536</v>
      </c>
      <c r="E1021" s="2">
        <v>66088.600000000006</v>
      </c>
      <c r="F1021" s="1">
        <v>43465</v>
      </c>
    </row>
    <row r="1022" spans="1:6" ht="409.5" x14ac:dyDescent="0.25">
      <c r="A1022">
        <v>1023</v>
      </c>
      <c r="B1022">
        <v>1432</v>
      </c>
      <c r="C1022" t="s">
        <v>4389</v>
      </c>
      <c r="D1022" s="3" t="s">
        <v>4390</v>
      </c>
      <c r="E1022" s="2">
        <v>4780</v>
      </c>
      <c r="F1022" s="1">
        <v>43830</v>
      </c>
    </row>
    <row r="1023" spans="1:6" x14ac:dyDescent="0.25">
      <c r="A1023">
        <v>1024</v>
      </c>
      <c r="B1023">
        <v>265</v>
      </c>
      <c r="C1023" t="s">
        <v>4391</v>
      </c>
      <c r="D1023" t="s">
        <v>4392</v>
      </c>
      <c r="E1023" s="2">
        <v>4175</v>
      </c>
      <c r="F1023" s="1">
        <v>43830</v>
      </c>
    </row>
    <row r="1024" spans="1:6" x14ac:dyDescent="0.25">
      <c r="A1024">
        <v>1025</v>
      </c>
      <c r="B1024">
        <v>266</v>
      </c>
      <c r="C1024" t="s">
        <v>4393</v>
      </c>
      <c r="D1024" t="s">
        <v>4394</v>
      </c>
      <c r="E1024" s="2">
        <v>1349.99</v>
      </c>
      <c r="F1024" s="1">
        <v>43830</v>
      </c>
    </row>
    <row r="1025" spans="1:6" ht="135" x14ac:dyDescent="0.25">
      <c r="A1025">
        <v>1026</v>
      </c>
      <c r="B1025">
        <v>267</v>
      </c>
      <c r="C1025" t="s">
        <v>4395</v>
      </c>
      <c r="D1025" s="3" t="s">
        <v>4396</v>
      </c>
      <c r="E1025" s="2">
        <v>2620</v>
      </c>
      <c r="F1025" s="1">
        <v>43830</v>
      </c>
    </row>
    <row r="1026" spans="1:6" x14ac:dyDescent="0.25">
      <c r="A1026">
        <v>1027</v>
      </c>
      <c r="B1026">
        <v>269</v>
      </c>
      <c r="C1026" t="s">
        <v>4397</v>
      </c>
      <c r="D1026" t="s">
        <v>4398</v>
      </c>
      <c r="E1026" s="2">
        <v>1400</v>
      </c>
      <c r="F1026" s="1">
        <v>43830</v>
      </c>
    </row>
    <row r="1027" spans="1:6" x14ac:dyDescent="0.25">
      <c r="A1027">
        <v>1028</v>
      </c>
      <c r="B1027">
        <v>270</v>
      </c>
      <c r="C1027" t="s">
        <v>4399</v>
      </c>
      <c r="D1027" t="s">
        <v>4400</v>
      </c>
      <c r="E1027" s="2">
        <v>2500.0300000000002</v>
      </c>
      <c r="F1027" s="1">
        <v>43830</v>
      </c>
    </row>
    <row r="1028" spans="1:6" x14ac:dyDescent="0.25">
      <c r="A1028">
        <v>1029</v>
      </c>
      <c r="B1028">
        <v>271</v>
      </c>
      <c r="C1028" t="s">
        <v>4401</v>
      </c>
      <c r="D1028" t="s">
        <v>4402</v>
      </c>
      <c r="E1028" s="2">
        <v>3199</v>
      </c>
      <c r="F1028" s="1">
        <v>43830</v>
      </c>
    </row>
    <row r="1029" spans="1:6" ht="135" x14ac:dyDescent="0.25">
      <c r="A1029">
        <v>1030</v>
      </c>
      <c r="B1029">
        <v>562</v>
      </c>
      <c r="C1029" t="s">
        <v>4403</v>
      </c>
      <c r="D1029" s="3" t="s">
        <v>4404</v>
      </c>
      <c r="E1029" s="2">
        <v>9239.01</v>
      </c>
      <c r="F1029" s="1">
        <v>43830</v>
      </c>
    </row>
    <row r="1030" spans="1:6" x14ac:dyDescent="0.25">
      <c r="A1030">
        <v>1031</v>
      </c>
      <c r="B1030">
        <v>564</v>
      </c>
      <c r="C1030" t="s">
        <v>4405</v>
      </c>
      <c r="D1030" t="s">
        <v>4406</v>
      </c>
      <c r="E1030" s="2">
        <v>19291.66</v>
      </c>
      <c r="F1030" s="1">
        <v>43830</v>
      </c>
    </row>
    <row r="1031" spans="1:6" x14ac:dyDescent="0.25">
      <c r="A1031">
        <v>1032</v>
      </c>
      <c r="B1031">
        <v>565</v>
      </c>
      <c r="C1031" t="s">
        <v>4407</v>
      </c>
      <c r="D1031" t="s">
        <v>4408</v>
      </c>
      <c r="E1031" s="2">
        <v>7848.56</v>
      </c>
      <c r="F1031" s="1">
        <v>43830</v>
      </c>
    </row>
    <row r="1032" spans="1:6" x14ac:dyDescent="0.25">
      <c r="A1032">
        <v>1033</v>
      </c>
      <c r="B1032">
        <v>812</v>
      </c>
      <c r="C1032" t="s">
        <v>4409</v>
      </c>
      <c r="D1032" t="s">
        <v>4410</v>
      </c>
      <c r="E1032" s="2">
        <v>12180</v>
      </c>
      <c r="F1032" s="1">
        <v>43830</v>
      </c>
    </row>
    <row r="1033" spans="1:6" x14ac:dyDescent="0.25">
      <c r="A1033">
        <v>1034</v>
      </c>
      <c r="B1033">
        <v>813</v>
      </c>
      <c r="C1033" t="s">
        <v>4411</v>
      </c>
      <c r="D1033" t="s">
        <v>4410</v>
      </c>
      <c r="E1033" s="2">
        <v>12180</v>
      </c>
      <c r="F1033" s="1">
        <v>43830</v>
      </c>
    </row>
    <row r="1034" spans="1:6" ht="409.5" x14ac:dyDescent="0.25">
      <c r="A1034">
        <v>1035</v>
      </c>
      <c r="B1034">
        <v>870</v>
      </c>
      <c r="C1034" t="s">
        <v>1862</v>
      </c>
      <c r="D1034" s="3" t="s">
        <v>4412</v>
      </c>
      <c r="E1034" s="2">
        <v>20131.8</v>
      </c>
      <c r="F1034" s="1">
        <v>44196</v>
      </c>
    </row>
    <row r="1035" spans="1:6" ht="150" x14ac:dyDescent="0.25">
      <c r="A1035">
        <v>1036</v>
      </c>
      <c r="B1035">
        <v>568</v>
      </c>
      <c r="C1035" t="s">
        <v>1181</v>
      </c>
      <c r="D1035" s="3" t="s">
        <v>4413</v>
      </c>
      <c r="E1035" s="2">
        <v>20131.8</v>
      </c>
      <c r="F1035" s="1">
        <v>44196</v>
      </c>
    </row>
    <row r="1036" spans="1:6" ht="150" x14ac:dyDescent="0.25">
      <c r="A1036">
        <v>1037</v>
      </c>
      <c r="B1036">
        <v>570</v>
      </c>
      <c r="C1036" t="s">
        <v>1184</v>
      </c>
      <c r="D1036" s="3" t="s">
        <v>4414</v>
      </c>
      <c r="E1036" s="2">
        <v>20131.8</v>
      </c>
      <c r="F1036" s="1">
        <v>44196</v>
      </c>
    </row>
    <row r="1037" spans="1:6" ht="150" x14ac:dyDescent="0.25">
      <c r="A1037">
        <v>1038</v>
      </c>
      <c r="B1037">
        <v>572</v>
      </c>
      <c r="C1037" t="s">
        <v>1187</v>
      </c>
      <c r="D1037" s="3" t="s">
        <v>4415</v>
      </c>
      <c r="E1037" s="2">
        <v>20131.8</v>
      </c>
      <c r="F1037" s="1">
        <v>44196</v>
      </c>
    </row>
    <row r="1038" spans="1:6" x14ac:dyDescent="0.25">
      <c r="A1038">
        <v>1039</v>
      </c>
      <c r="B1038">
        <v>574</v>
      </c>
      <c r="C1038" t="s">
        <v>1190</v>
      </c>
      <c r="D1038" t="s">
        <v>1191</v>
      </c>
      <c r="E1038" s="2">
        <v>19267.599999999999</v>
      </c>
      <c r="F1038" s="1">
        <v>44196</v>
      </c>
    </row>
    <row r="1039" spans="1:6" x14ac:dyDescent="0.25">
      <c r="A1039">
        <v>1040</v>
      </c>
      <c r="B1039">
        <v>575</v>
      </c>
      <c r="C1039" t="s">
        <v>1193</v>
      </c>
      <c r="D1039" t="s">
        <v>1191</v>
      </c>
      <c r="E1039" s="2">
        <v>19267.599999999999</v>
      </c>
      <c r="F1039" s="1">
        <v>44196</v>
      </c>
    </row>
    <row r="1040" spans="1:6" x14ac:dyDescent="0.25">
      <c r="A1040">
        <v>1041</v>
      </c>
      <c r="B1040">
        <v>576</v>
      </c>
      <c r="C1040" t="s">
        <v>1195</v>
      </c>
      <c r="D1040" t="s">
        <v>1191</v>
      </c>
      <c r="E1040" s="2">
        <v>19267.599999999999</v>
      </c>
      <c r="F1040" s="1">
        <v>44196</v>
      </c>
    </row>
    <row r="1041" spans="1:6" x14ac:dyDescent="0.25">
      <c r="A1041">
        <v>1042</v>
      </c>
      <c r="B1041">
        <v>577</v>
      </c>
      <c r="C1041" t="s">
        <v>1197</v>
      </c>
      <c r="D1041" t="s">
        <v>1191</v>
      </c>
      <c r="E1041" s="2">
        <v>19267.599999999999</v>
      </c>
      <c r="F1041" s="1">
        <v>44196</v>
      </c>
    </row>
    <row r="1042" spans="1:6" x14ac:dyDescent="0.25">
      <c r="A1042">
        <v>1043</v>
      </c>
      <c r="B1042">
        <v>578</v>
      </c>
      <c r="C1042" t="s">
        <v>1199</v>
      </c>
      <c r="D1042" t="s">
        <v>1191</v>
      </c>
      <c r="E1042" s="2">
        <v>19267.599999999999</v>
      </c>
      <c r="F1042" s="1">
        <v>44196</v>
      </c>
    </row>
    <row r="1043" spans="1:6" x14ac:dyDescent="0.25">
      <c r="A1043">
        <v>1044</v>
      </c>
      <c r="B1043">
        <v>579</v>
      </c>
      <c r="C1043" t="s">
        <v>1201</v>
      </c>
      <c r="D1043" t="s">
        <v>1191</v>
      </c>
      <c r="E1043" s="2">
        <v>19267.599999999999</v>
      </c>
      <c r="F1043" s="1">
        <v>44196</v>
      </c>
    </row>
    <row r="1044" spans="1:6" x14ac:dyDescent="0.25">
      <c r="A1044">
        <v>1045</v>
      </c>
      <c r="B1044">
        <v>580</v>
      </c>
      <c r="C1044" t="s">
        <v>1203</v>
      </c>
      <c r="D1044" t="s">
        <v>1191</v>
      </c>
      <c r="E1044" s="2">
        <v>19267.599999999999</v>
      </c>
      <c r="F1044" s="1">
        <v>44196</v>
      </c>
    </row>
    <row r="1045" spans="1:6" x14ac:dyDescent="0.25">
      <c r="A1045">
        <v>1046</v>
      </c>
      <c r="B1045">
        <v>581</v>
      </c>
      <c r="C1045" t="s">
        <v>1205</v>
      </c>
      <c r="D1045" t="s">
        <v>1191</v>
      </c>
      <c r="E1045" s="2">
        <v>19267.599999999999</v>
      </c>
      <c r="F1045" s="1">
        <v>44196</v>
      </c>
    </row>
    <row r="1046" spans="1:6" x14ac:dyDescent="0.25">
      <c r="A1046">
        <v>1047</v>
      </c>
      <c r="B1046">
        <v>582</v>
      </c>
      <c r="C1046" t="s">
        <v>1207</v>
      </c>
      <c r="D1046" t="s">
        <v>1191</v>
      </c>
      <c r="E1046" s="2">
        <v>19267.599999999999</v>
      </c>
      <c r="F1046" s="1">
        <v>44196</v>
      </c>
    </row>
    <row r="1047" spans="1:6" x14ac:dyDescent="0.25">
      <c r="A1047">
        <v>1048</v>
      </c>
      <c r="B1047">
        <v>583</v>
      </c>
      <c r="C1047" t="s">
        <v>1209</v>
      </c>
      <c r="D1047" t="s">
        <v>1191</v>
      </c>
      <c r="E1047" s="2">
        <v>19267.599999999999</v>
      </c>
      <c r="F1047" s="1">
        <v>44196</v>
      </c>
    </row>
    <row r="1048" spans="1:6" x14ac:dyDescent="0.25">
      <c r="A1048">
        <v>1049</v>
      </c>
      <c r="B1048">
        <v>584</v>
      </c>
      <c r="C1048" t="s">
        <v>1211</v>
      </c>
      <c r="D1048" t="s">
        <v>1212</v>
      </c>
      <c r="E1048" s="2">
        <v>14813.2</v>
      </c>
      <c r="F1048" s="1">
        <v>44196</v>
      </c>
    </row>
    <row r="1049" spans="1:6" x14ac:dyDescent="0.25">
      <c r="A1049">
        <v>1050</v>
      </c>
      <c r="B1049">
        <v>585</v>
      </c>
      <c r="C1049" t="s">
        <v>1214</v>
      </c>
      <c r="D1049" t="s">
        <v>1212</v>
      </c>
      <c r="E1049" s="2">
        <v>14813.2</v>
      </c>
      <c r="F1049" s="1">
        <v>44196</v>
      </c>
    </row>
    <row r="1050" spans="1:6" x14ac:dyDescent="0.25">
      <c r="A1050">
        <v>1051</v>
      </c>
      <c r="B1050">
        <v>586</v>
      </c>
      <c r="C1050" t="s">
        <v>1216</v>
      </c>
      <c r="D1050" t="s">
        <v>1212</v>
      </c>
      <c r="E1050" s="2">
        <v>14813.2</v>
      </c>
      <c r="F1050" s="1">
        <v>44196</v>
      </c>
    </row>
    <row r="1051" spans="1:6" x14ac:dyDescent="0.25">
      <c r="A1051">
        <v>1052</v>
      </c>
      <c r="B1051">
        <v>587</v>
      </c>
      <c r="C1051" t="s">
        <v>1218</v>
      </c>
      <c r="D1051" t="s">
        <v>1212</v>
      </c>
      <c r="E1051" s="2">
        <v>14813.2</v>
      </c>
      <c r="F1051" s="1">
        <v>44196</v>
      </c>
    </row>
    <row r="1052" spans="1:6" x14ac:dyDescent="0.25">
      <c r="A1052">
        <v>1053</v>
      </c>
      <c r="B1052">
        <v>588</v>
      </c>
      <c r="C1052" t="s">
        <v>1220</v>
      </c>
      <c r="D1052" t="s">
        <v>1212</v>
      </c>
      <c r="E1052" s="2">
        <v>14813.2</v>
      </c>
      <c r="F1052" s="1">
        <v>44196</v>
      </c>
    </row>
    <row r="1053" spans="1:6" x14ac:dyDescent="0.25">
      <c r="A1053">
        <v>1054</v>
      </c>
      <c r="B1053">
        <v>589</v>
      </c>
      <c r="C1053" t="s">
        <v>1222</v>
      </c>
      <c r="D1053" t="s">
        <v>1212</v>
      </c>
      <c r="E1053" s="2">
        <v>14813.2</v>
      </c>
      <c r="F1053" s="1">
        <v>44196</v>
      </c>
    </row>
    <row r="1054" spans="1:6" x14ac:dyDescent="0.25">
      <c r="A1054">
        <v>1055</v>
      </c>
      <c r="B1054">
        <v>590</v>
      </c>
      <c r="C1054" t="s">
        <v>1224</v>
      </c>
      <c r="D1054" t="s">
        <v>1225</v>
      </c>
      <c r="E1054" s="2">
        <v>21999</v>
      </c>
      <c r="F1054" s="1">
        <v>44196</v>
      </c>
    </row>
    <row r="1055" spans="1:6" x14ac:dyDescent="0.25">
      <c r="A1055">
        <v>1056</v>
      </c>
      <c r="B1055">
        <v>591</v>
      </c>
      <c r="C1055" t="s">
        <v>1227</v>
      </c>
      <c r="D1055" t="s">
        <v>1225</v>
      </c>
      <c r="E1055" s="2">
        <v>21999</v>
      </c>
      <c r="F1055" s="1">
        <v>44196</v>
      </c>
    </row>
    <row r="1056" spans="1:6" x14ac:dyDescent="0.25">
      <c r="A1056">
        <v>1057</v>
      </c>
      <c r="B1056">
        <v>592</v>
      </c>
      <c r="C1056" t="s">
        <v>1229</v>
      </c>
      <c r="D1056" t="s">
        <v>1230</v>
      </c>
      <c r="E1056" s="2">
        <v>18000</v>
      </c>
      <c r="F1056" s="1">
        <v>44196</v>
      </c>
    </row>
    <row r="1057" spans="1:6" x14ac:dyDescent="0.25">
      <c r="A1057">
        <v>1058</v>
      </c>
      <c r="B1057">
        <v>1372</v>
      </c>
      <c r="C1057" t="s">
        <v>2644</v>
      </c>
      <c r="D1057" t="s">
        <v>111</v>
      </c>
      <c r="E1057" s="2">
        <v>6343.92</v>
      </c>
      <c r="F1057" s="1">
        <v>44196</v>
      </c>
    </row>
    <row r="1058" spans="1:6" x14ac:dyDescent="0.25">
      <c r="A1058">
        <v>1059</v>
      </c>
      <c r="B1058">
        <v>1373</v>
      </c>
      <c r="C1058" t="s">
        <v>2646</v>
      </c>
      <c r="D1058" t="s">
        <v>2647</v>
      </c>
      <c r="E1058" s="2">
        <v>13210.08</v>
      </c>
      <c r="F1058" s="1">
        <v>44196</v>
      </c>
    </row>
    <row r="1059" spans="1:6" x14ac:dyDescent="0.25">
      <c r="A1059">
        <v>1060</v>
      </c>
      <c r="B1059">
        <v>1374</v>
      </c>
      <c r="C1059" t="s">
        <v>2650</v>
      </c>
      <c r="D1059" t="s">
        <v>2651</v>
      </c>
      <c r="E1059" s="2">
        <v>2512.56</v>
      </c>
      <c r="F1059" s="1">
        <v>44196</v>
      </c>
    </row>
    <row r="1060" spans="1:6" x14ac:dyDescent="0.25">
      <c r="A1060">
        <v>1061</v>
      </c>
      <c r="B1060">
        <v>1375</v>
      </c>
      <c r="C1060" t="s">
        <v>2653</v>
      </c>
      <c r="D1060" t="s">
        <v>2654</v>
      </c>
      <c r="E1060" s="2">
        <v>5196.8</v>
      </c>
      <c r="F1060" s="1">
        <v>44196</v>
      </c>
    </row>
    <row r="1061" spans="1:6" x14ac:dyDescent="0.25">
      <c r="A1061">
        <v>1062</v>
      </c>
      <c r="B1061">
        <v>1376</v>
      </c>
      <c r="C1061" t="s">
        <v>2656</v>
      </c>
      <c r="D1061" t="s">
        <v>2657</v>
      </c>
      <c r="E1061" s="2">
        <v>92556.4</v>
      </c>
      <c r="F1061" s="1">
        <v>44196</v>
      </c>
    </row>
    <row r="1062" spans="1:6" x14ac:dyDescent="0.25">
      <c r="A1062">
        <v>1063</v>
      </c>
      <c r="B1062">
        <v>1377</v>
      </c>
      <c r="C1062" t="s">
        <v>2659</v>
      </c>
      <c r="D1062" t="s">
        <v>2660</v>
      </c>
      <c r="E1062" s="2">
        <v>144113.76</v>
      </c>
      <c r="F1062" s="1">
        <v>44196</v>
      </c>
    </row>
    <row r="1063" spans="1:6" x14ac:dyDescent="0.25">
      <c r="A1063">
        <v>1064</v>
      </c>
      <c r="B1063">
        <v>1378</v>
      </c>
      <c r="C1063" t="s">
        <v>2662</v>
      </c>
      <c r="D1063" t="s">
        <v>2663</v>
      </c>
      <c r="E1063" s="2">
        <v>235038.04</v>
      </c>
      <c r="F1063" s="1">
        <v>44196</v>
      </c>
    </row>
    <row r="1064" spans="1:6" x14ac:dyDescent="0.25">
      <c r="A1064">
        <v>1065</v>
      </c>
      <c r="B1064">
        <v>1379</v>
      </c>
      <c r="C1064" t="s">
        <v>2665</v>
      </c>
      <c r="D1064" t="s">
        <v>2666</v>
      </c>
      <c r="E1064" s="2">
        <v>44505.72</v>
      </c>
      <c r="F1064" s="1">
        <v>44196</v>
      </c>
    </row>
    <row r="1065" spans="1:6" x14ac:dyDescent="0.25">
      <c r="A1065">
        <v>1066</v>
      </c>
      <c r="B1065">
        <v>1380</v>
      </c>
      <c r="C1065" t="s">
        <v>2668</v>
      </c>
      <c r="D1065" t="s">
        <v>2669</v>
      </c>
      <c r="E1065" s="2">
        <v>8532.9599999999991</v>
      </c>
      <c r="F1065" s="1">
        <v>44196</v>
      </c>
    </row>
    <row r="1066" spans="1:6" x14ac:dyDescent="0.25">
      <c r="A1066">
        <v>1067</v>
      </c>
      <c r="B1066">
        <v>1381</v>
      </c>
      <c r="C1066" t="s">
        <v>2671</v>
      </c>
      <c r="D1066" t="s">
        <v>2672</v>
      </c>
      <c r="E1066">
        <v>858.4</v>
      </c>
      <c r="F1066" s="1">
        <v>44196</v>
      </c>
    </row>
    <row r="1067" spans="1:6" x14ac:dyDescent="0.25">
      <c r="A1067">
        <v>1068</v>
      </c>
      <c r="B1067">
        <v>1382</v>
      </c>
      <c r="C1067" t="s">
        <v>2674</v>
      </c>
      <c r="D1067" t="s">
        <v>2675</v>
      </c>
      <c r="E1067" s="2">
        <v>2852.44</v>
      </c>
      <c r="F1067" s="1">
        <v>44196</v>
      </c>
    </row>
    <row r="1068" spans="1:6" x14ac:dyDescent="0.25">
      <c r="A1068">
        <v>1069</v>
      </c>
      <c r="B1068">
        <v>1383</v>
      </c>
      <c r="C1068" t="s">
        <v>2677</v>
      </c>
      <c r="D1068" t="s">
        <v>2678</v>
      </c>
      <c r="E1068" s="2">
        <v>14581.2</v>
      </c>
      <c r="F1068" s="1">
        <v>44196</v>
      </c>
    </row>
    <row r="1069" spans="1:6" x14ac:dyDescent="0.25">
      <c r="A1069">
        <v>1070</v>
      </c>
      <c r="B1069">
        <v>1384</v>
      </c>
      <c r="C1069" t="s">
        <v>2680</v>
      </c>
      <c r="D1069" t="s">
        <v>2681</v>
      </c>
      <c r="E1069" s="2">
        <v>5142.28</v>
      </c>
      <c r="F1069" s="1">
        <v>44196</v>
      </c>
    </row>
    <row r="1070" spans="1:6" x14ac:dyDescent="0.25">
      <c r="A1070">
        <v>1071</v>
      </c>
      <c r="B1070">
        <v>1385</v>
      </c>
      <c r="C1070" t="s">
        <v>2683</v>
      </c>
      <c r="D1070" t="s">
        <v>2684</v>
      </c>
      <c r="E1070" s="2">
        <v>3518.28</v>
      </c>
      <c r="F1070" s="1">
        <v>44196</v>
      </c>
    </row>
    <row r="1071" spans="1:6" ht="409.5" x14ac:dyDescent="0.25">
      <c r="A1071">
        <v>1072</v>
      </c>
      <c r="B1071">
        <v>1386</v>
      </c>
      <c r="C1071" t="s">
        <v>2686</v>
      </c>
      <c r="D1071" s="3" t="s">
        <v>4416</v>
      </c>
      <c r="E1071" s="2">
        <v>12325.19</v>
      </c>
      <c r="F1071" s="1">
        <v>44196</v>
      </c>
    </row>
    <row r="1072" spans="1:6" x14ac:dyDescent="0.25">
      <c r="A1072">
        <v>1073</v>
      </c>
      <c r="B1072">
        <v>1392</v>
      </c>
      <c r="C1072" t="s">
        <v>2689</v>
      </c>
      <c r="D1072" t="s">
        <v>2690</v>
      </c>
      <c r="E1072" s="2">
        <v>30059.27</v>
      </c>
      <c r="F1072" s="1">
        <v>44196</v>
      </c>
    </row>
    <row r="1073" spans="1:6" ht="135" x14ac:dyDescent="0.25">
      <c r="A1073">
        <v>1074</v>
      </c>
      <c r="B1073">
        <v>1393</v>
      </c>
      <c r="C1073" t="s">
        <v>2692</v>
      </c>
      <c r="D1073" s="3" t="s">
        <v>4417</v>
      </c>
      <c r="E1073" s="2">
        <v>1725.06</v>
      </c>
      <c r="F1073" s="1">
        <v>44196</v>
      </c>
    </row>
    <row r="1074" spans="1:6" x14ac:dyDescent="0.25">
      <c r="A1074">
        <v>1075</v>
      </c>
      <c r="B1074">
        <v>1395</v>
      </c>
      <c r="C1074" t="s">
        <v>2694</v>
      </c>
      <c r="D1074" t="s">
        <v>2695</v>
      </c>
      <c r="E1074" s="2">
        <v>82899.399999999994</v>
      </c>
      <c r="F1074" s="1">
        <v>44196</v>
      </c>
    </row>
    <row r="1075" spans="1:6" x14ac:dyDescent="0.25">
      <c r="A1075">
        <v>1076</v>
      </c>
      <c r="B1075">
        <v>1396</v>
      </c>
      <c r="C1075" t="s">
        <v>2697</v>
      </c>
      <c r="D1075" t="s">
        <v>2698</v>
      </c>
      <c r="E1075" s="2">
        <v>1220557.8</v>
      </c>
      <c r="F1075" s="1">
        <v>44196</v>
      </c>
    </row>
    <row r="1076" spans="1:6" x14ac:dyDescent="0.25">
      <c r="A1076">
        <v>1077</v>
      </c>
      <c r="B1076">
        <v>1397</v>
      </c>
      <c r="C1076" t="s">
        <v>2700</v>
      </c>
      <c r="D1076" t="s">
        <v>2701</v>
      </c>
      <c r="E1076" s="2">
        <v>18096</v>
      </c>
      <c r="F1076" s="1">
        <v>44196</v>
      </c>
    </row>
    <row r="1077" spans="1:6" x14ac:dyDescent="0.25">
      <c r="A1077">
        <v>1078</v>
      </c>
      <c r="B1077">
        <v>1398</v>
      </c>
      <c r="C1077" t="s">
        <v>2703</v>
      </c>
      <c r="D1077" t="s">
        <v>2704</v>
      </c>
      <c r="E1077" s="2">
        <v>97440</v>
      </c>
      <c r="F1077" s="1">
        <v>44196</v>
      </c>
    </row>
    <row r="1078" spans="1:6" x14ac:dyDescent="0.25">
      <c r="A1078">
        <v>1079</v>
      </c>
      <c r="B1078">
        <v>1399</v>
      </c>
      <c r="C1078" t="s">
        <v>2706</v>
      </c>
      <c r="D1078" t="s">
        <v>2707</v>
      </c>
      <c r="E1078" s="2">
        <v>189486</v>
      </c>
      <c r="F1078" s="1">
        <v>44196</v>
      </c>
    </row>
    <row r="1079" spans="1:6" ht="255" x14ac:dyDescent="0.25">
      <c r="A1079">
        <v>1080</v>
      </c>
      <c r="B1079">
        <v>1400</v>
      </c>
      <c r="C1079" t="s">
        <v>2709</v>
      </c>
      <c r="D1079" s="3" t="s">
        <v>4418</v>
      </c>
      <c r="E1079" s="2">
        <v>88858.99</v>
      </c>
      <c r="F1079" s="1">
        <v>44196</v>
      </c>
    </row>
    <row r="1080" spans="1:6" x14ac:dyDescent="0.25">
      <c r="A1080">
        <v>1081</v>
      </c>
      <c r="B1080">
        <v>1403</v>
      </c>
      <c r="C1080" t="s">
        <v>2712</v>
      </c>
      <c r="D1080" t="s">
        <v>2713</v>
      </c>
      <c r="E1080" s="2">
        <v>12079.08</v>
      </c>
      <c r="F1080" s="1">
        <v>44196</v>
      </c>
    </row>
    <row r="1081" spans="1:6" ht="409.5" x14ac:dyDescent="0.25">
      <c r="A1081">
        <v>1082</v>
      </c>
      <c r="B1081">
        <v>1404</v>
      </c>
      <c r="C1081" t="s">
        <v>2715</v>
      </c>
      <c r="D1081" s="3" t="s">
        <v>4419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33"/>
  <sheetViews>
    <sheetView tabSelected="1" workbookViewId="0">
      <selection activeCell="F7" sqref="F7"/>
    </sheetView>
  </sheetViews>
  <sheetFormatPr baseColWidth="10" defaultRowHeight="15" x14ac:dyDescent="0.25"/>
  <cols>
    <col min="1" max="1" width="23" style="4" customWidth="1"/>
    <col min="2" max="2" width="54.140625" style="4" customWidth="1"/>
    <col min="3" max="3" width="13.85546875" style="5" customWidth="1"/>
  </cols>
  <sheetData>
    <row r="1" spans="1:3" x14ac:dyDescent="0.25">
      <c r="A1" s="25" t="s">
        <v>2828</v>
      </c>
      <c r="B1" s="26"/>
      <c r="C1" s="27"/>
    </row>
    <row r="2" spans="1:3" x14ac:dyDescent="0.25">
      <c r="A2" s="28" t="s">
        <v>4454</v>
      </c>
      <c r="B2" s="24"/>
      <c r="C2" s="29"/>
    </row>
    <row r="3" spans="1:3" x14ac:dyDescent="0.25">
      <c r="A3" s="28" t="s">
        <v>4455</v>
      </c>
      <c r="B3" s="24"/>
      <c r="C3" s="29"/>
    </row>
    <row r="4" spans="1:3" ht="25.5" customHeight="1" thickBot="1" x14ac:dyDescent="0.3">
      <c r="A4" s="30" t="s">
        <v>4456</v>
      </c>
      <c r="B4" s="31"/>
      <c r="C4" s="32"/>
    </row>
    <row r="5" spans="1:3" ht="25.5" customHeight="1" thickBot="1" x14ac:dyDescent="0.3">
      <c r="A5" s="6"/>
      <c r="B5" s="6"/>
      <c r="C5" s="6"/>
    </row>
    <row r="6" spans="1:3" ht="12.75" customHeight="1" x14ac:dyDescent="0.25">
      <c r="A6" s="33" t="s">
        <v>1</v>
      </c>
      <c r="B6" s="34" t="s">
        <v>3</v>
      </c>
      <c r="C6" s="35" t="s">
        <v>4457</v>
      </c>
    </row>
    <row r="7" spans="1:3" ht="10.5" customHeight="1" x14ac:dyDescent="0.25">
      <c r="A7" s="36" t="s">
        <v>4458</v>
      </c>
      <c r="B7" s="19" t="s">
        <v>4462</v>
      </c>
      <c r="C7" s="37" t="s">
        <v>4461</v>
      </c>
    </row>
    <row r="8" spans="1:3" ht="11.25" customHeight="1" x14ac:dyDescent="0.25">
      <c r="A8" s="36" t="s">
        <v>1</v>
      </c>
      <c r="B8" s="19" t="s">
        <v>3</v>
      </c>
      <c r="C8" s="38" t="s">
        <v>4457</v>
      </c>
    </row>
    <row r="9" spans="1:3" ht="7.5" customHeight="1" x14ac:dyDescent="0.25">
      <c r="A9" s="39" t="s">
        <v>4459</v>
      </c>
      <c r="B9" s="20" t="s">
        <v>4463</v>
      </c>
      <c r="C9" s="40" t="s">
        <v>4460</v>
      </c>
    </row>
    <row r="10" spans="1:3" s="21" customFormat="1" ht="11.25" x14ac:dyDescent="0.2">
      <c r="A10" s="41" t="s">
        <v>249</v>
      </c>
      <c r="B10" s="8" t="s">
        <v>2830</v>
      </c>
      <c r="C10" s="42">
        <v>2460</v>
      </c>
    </row>
    <row r="11" spans="1:3" s="21" customFormat="1" ht="11.25" x14ac:dyDescent="0.2">
      <c r="A11" s="41" t="s">
        <v>2831</v>
      </c>
      <c r="B11" s="8" t="s">
        <v>2832</v>
      </c>
      <c r="C11" s="42">
        <v>0</v>
      </c>
    </row>
    <row r="12" spans="1:3" s="21" customFormat="1" ht="11.25" x14ac:dyDescent="0.2">
      <c r="A12" s="41" t="s">
        <v>2831</v>
      </c>
      <c r="B12" s="8" t="s">
        <v>2833</v>
      </c>
      <c r="C12" s="42">
        <v>0</v>
      </c>
    </row>
    <row r="13" spans="1:3" s="21" customFormat="1" ht="11.25" x14ac:dyDescent="0.2">
      <c r="A13" s="41" t="s">
        <v>2831</v>
      </c>
      <c r="B13" s="9" t="s">
        <v>2834</v>
      </c>
      <c r="C13" s="42">
        <v>0</v>
      </c>
    </row>
    <row r="14" spans="1:3" s="21" customFormat="1" ht="11.25" x14ac:dyDescent="0.2">
      <c r="A14" s="41" t="s">
        <v>252</v>
      </c>
      <c r="B14" s="9" t="s">
        <v>2835</v>
      </c>
      <c r="C14" s="42">
        <v>460</v>
      </c>
    </row>
    <row r="15" spans="1:3" s="21" customFormat="1" ht="11.25" x14ac:dyDescent="0.2">
      <c r="A15" s="41" t="s">
        <v>255</v>
      </c>
      <c r="B15" s="8" t="s">
        <v>2836</v>
      </c>
      <c r="C15" s="42">
        <v>1405</v>
      </c>
    </row>
    <row r="16" spans="1:3" s="21" customFormat="1" ht="11.25" x14ac:dyDescent="0.2">
      <c r="A16" s="41" t="s">
        <v>258</v>
      </c>
      <c r="B16" s="10" t="s">
        <v>2837</v>
      </c>
      <c r="C16" s="42">
        <v>1510</v>
      </c>
    </row>
    <row r="17" spans="1:3" s="21" customFormat="1" ht="11.25" x14ac:dyDescent="0.2">
      <c r="A17" s="41" t="s">
        <v>262</v>
      </c>
      <c r="B17" s="10" t="s">
        <v>2838</v>
      </c>
      <c r="C17" s="42">
        <v>2150.5</v>
      </c>
    </row>
    <row r="18" spans="1:3" s="21" customFormat="1" ht="11.25" x14ac:dyDescent="0.2">
      <c r="A18" s="41" t="s">
        <v>266</v>
      </c>
      <c r="B18" s="10" t="s">
        <v>2839</v>
      </c>
      <c r="C18" s="42">
        <v>7475</v>
      </c>
    </row>
    <row r="19" spans="1:3" s="21" customFormat="1" ht="11.25" x14ac:dyDescent="0.2">
      <c r="A19" s="41" t="s">
        <v>268</v>
      </c>
      <c r="B19" s="8" t="s">
        <v>2830</v>
      </c>
      <c r="C19" s="42">
        <v>2460</v>
      </c>
    </row>
    <row r="20" spans="1:3" s="21" customFormat="1" ht="11.25" x14ac:dyDescent="0.2">
      <c r="A20" s="41" t="s">
        <v>2831</v>
      </c>
      <c r="B20" s="8" t="s">
        <v>2832</v>
      </c>
      <c r="C20" s="42">
        <v>0</v>
      </c>
    </row>
    <row r="21" spans="1:3" s="21" customFormat="1" ht="11.25" x14ac:dyDescent="0.2">
      <c r="A21" s="41" t="s">
        <v>2831</v>
      </c>
      <c r="B21" s="8" t="s">
        <v>2833</v>
      </c>
      <c r="C21" s="42">
        <v>0</v>
      </c>
    </row>
    <row r="22" spans="1:3" s="21" customFormat="1" ht="11.25" x14ac:dyDescent="0.2">
      <c r="A22" s="41" t="s">
        <v>2831</v>
      </c>
      <c r="B22" s="9" t="s">
        <v>2834</v>
      </c>
      <c r="C22" s="42">
        <v>0</v>
      </c>
    </row>
    <row r="23" spans="1:3" s="21" customFormat="1" ht="11.25" x14ac:dyDescent="0.2">
      <c r="A23" s="41" t="s">
        <v>270</v>
      </c>
      <c r="B23" s="10" t="s">
        <v>2835</v>
      </c>
      <c r="C23" s="42">
        <v>460</v>
      </c>
    </row>
    <row r="24" spans="1:3" s="21" customFormat="1" ht="11.25" x14ac:dyDescent="0.2">
      <c r="A24" s="43" t="s">
        <v>2840</v>
      </c>
      <c r="B24" s="9" t="s">
        <v>2841</v>
      </c>
      <c r="C24" s="44">
        <v>0</v>
      </c>
    </row>
    <row r="25" spans="1:3" s="21" customFormat="1" ht="11.25" x14ac:dyDescent="0.2">
      <c r="A25" s="41" t="s">
        <v>273</v>
      </c>
      <c r="B25" s="10" t="s">
        <v>2842</v>
      </c>
      <c r="C25" s="42">
        <v>2415</v>
      </c>
    </row>
    <row r="26" spans="1:3" s="21" customFormat="1" ht="11.25" x14ac:dyDescent="0.2">
      <c r="A26" s="41" t="s">
        <v>277</v>
      </c>
      <c r="B26" s="10" t="s">
        <v>2843</v>
      </c>
      <c r="C26" s="42">
        <v>1840</v>
      </c>
    </row>
    <row r="27" spans="1:3" s="21" customFormat="1" ht="11.25" x14ac:dyDescent="0.2">
      <c r="A27" s="41" t="s">
        <v>281</v>
      </c>
      <c r="B27" s="10" t="s">
        <v>2844</v>
      </c>
      <c r="C27" s="42">
        <v>2849.7</v>
      </c>
    </row>
    <row r="28" spans="1:3" s="21" customFormat="1" ht="11.25" x14ac:dyDescent="0.2">
      <c r="A28" s="41" t="s">
        <v>283</v>
      </c>
      <c r="B28" s="8" t="s">
        <v>2830</v>
      </c>
      <c r="C28" s="42">
        <v>3090</v>
      </c>
    </row>
    <row r="29" spans="1:3" s="21" customFormat="1" ht="11.25" x14ac:dyDescent="0.2">
      <c r="A29" s="41" t="s">
        <v>2831</v>
      </c>
      <c r="B29" s="8" t="s">
        <v>2832</v>
      </c>
      <c r="C29" s="42">
        <v>0</v>
      </c>
    </row>
    <row r="30" spans="1:3" s="21" customFormat="1" ht="11.25" x14ac:dyDescent="0.2">
      <c r="A30" s="41" t="s">
        <v>2831</v>
      </c>
      <c r="B30" s="8" t="s">
        <v>2833</v>
      </c>
      <c r="C30" s="42">
        <v>0</v>
      </c>
    </row>
    <row r="31" spans="1:3" s="21" customFormat="1" ht="11.25" x14ac:dyDescent="0.2">
      <c r="A31" s="41" t="s">
        <v>2831</v>
      </c>
      <c r="B31" s="9" t="s">
        <v>2834</v>
      </c>
      <c r="C31" s="42">
        <v>0</v>
      </c>
    </row>
    <row r="32" spans="1:3" s="21" customFormat="1" ht="11.25" x14ac:dyDescent="0.2">
      <c r="A32" s="41" t="s">
        <v>285</v>
      </c>
      <c r="B32" s="10" t="s">
        <v>2835</v>
      </c>
      <c r="C32" s="42">
        <v>460</v>
      </c>
    </row>
    <row r="33" spans="1:3" s="21" customFormat="1" ht="11.25" x14ac:dyDescent="0.2">
      <c r="A33" s="41" t="s">
        <v>288</v>
      </c>
      <c r="B33" s="10" t="s">
        <v>2845</v>
      </c>
      <c r="C33" s="42">
        <v>1110</v>
      </c>
    </row>
    <row r="34" spans="1:3" s="21" customFormat="1" ht="11.25" x14ac:dyDescent="0.2">
      <c r="A34" s="41" t="s">
        <v>291</v>
      </c>
      <c r="B34" s="10" t="s">
        <v>2846</v>
      </c>
      <c r="C34" s="42">
        <v>1800</v>
      </c>
    </row>
    <row r="35" spans="1:3" s="21" customFormat="1" ht="11.25" x14ac:dyDescent="0.2">
      <c r="A35" s="41" t="s">
        <v>294</v>
      </c>
      <c r="B35" s="10" t="s">
        <v>2847</v>
      </c>
      <c r="C35" s="42">
        <v>560</v>
      </c>
    </row>
    <row r="36" spans="1:3" s="21" customFormat="1" ht="11.25" x14ac:dyDescent="0.2">
      <c r="A36" s="45" t="s">
        <v>296</v>
      </c>
      <c r="B36" s="10" t="s">
        <v>2847</v>
      </c>
      <c r="C36" s="42">
        <v>560</v>
      </c>
    </row>
    <row r="37" spans="1:3" s="21" customFormat="1" ht="11.25" x14ac:dyDescent="0.2">
      <c r="A37" s="41" t="s">
        <v>299</v>
      </c>
      <c r="B37" s="10" t="s">
        <v>2848</v>
      </c>
      <c r="C37" s="42">
        <v>171.35</v>
      </c>
    </row>
    <row r="38" spans="1:3" s="21" customFormat="1" ht="11.25" x14ac:dyDescent="0.2">
      <c r="A38" s="41" t="s">
        <v>301</v>
      </c>
      <c r="B38" s="10" t="s">
        <v>2835</v>
      </c>
      <c r="C38" s="42">
        <v>460</v>
      </c>
    </row>
    <row r="39" spans="1:3" s="21" customFormat="1" ht="11.25" x14ac:dyDescent="0.2">
      <c r="A39" s="45" t="s">
        <v>296</v>
      </c>
      <c r="B39" s="10" t="s">
        <v>2849</v>
      </c>
      <c r="C39" s="42">
        <v>1035</v>
      </c>
    </row>
    <row r="40" spans="1:3" s="21" customFormat="1" ht="11.25" x14ac:dyDescent="0.2">
      <c r="A40" s="41" t="s">
        <v>306</v>
      </c>
      <c r="B40" s="10" t="s">
        <v>2850</v>
      </c>
      <c r="C40" s="42">
        <v>260</v>
      </c>
    </row>
    <row r="41" spans="1:3" s="21" customFormat="1" ht="11.25" x14ac:dyDescent="0.2">
      <c r="A41" s="41" t="s">
        <v>309</v>
      </c>
      <c r="B41" s="10" t="s">
        <v>2851</v>
      </c>
      <c r="C41" s="42">
        <v>212.75</v>
      </c>
    </row>
    <row r="42" spans="1:3" s="21" customFormat="1" ht="11.25" x14ac:dyDescent="0.2">
      <c r="A42" s="41" t="s">
        <v>312</v>
      </c>
      <c r="B42" s="10" t="s">
        <v>2852</v>
      </c>
      <c r="C42" s="42">
        <v>3250</v>
      </c>
    </row>
    <row r="43" spans="1:3" s="21" customFormat="1" ht="11.25" x14ac:dyDescent="0.2">
      <c r="A43" s="41" t="s">
        <v>316</v>
      </c>
      <c r="B43" s="10" t="s">
        <v>2853</v>
      </c>
      <c r="C43" s="42">
        <v>1990</v>
      </c>
    </row>
    <row r="44" spans="1:3" s="21" customFormat="1" ht="11.25" x14ac:dyDescent="0.2">
      <c r="A44" s="41" t="s">
        <v>320</v>
      </c>
      <c r="B44" s="10" t="s">
        <v>2854</v>
      </c>
      <c r="C44" s="42">
        <v>750</v>
      </c>
    </row>
    <row r="45" spans="1:3" s="21" customFormat="1" ht="11.25" x14ac:dyDescent="0.2">
      <c r="A45" s="46" t="s">
        <v>296</v>
      </c>
      <c r="B45" s="10" t="s">
        <v>2855</v>
      </c>
      <c r="C45" s="42">
        <v>2900</v>
      </c>
    </row>
    <row r="46" spans="1:3" s="21" customFormat="1" ht="11.25" x14ac:dyDescent="0.2">
      <c r="A46" s="46" t="s">
        <v>296</v>
      </c>
      <c r="B46" s="10" t="s">
        <v>2856</v>
      </c>
      <c r="C46" s="47">
        <v>0</v>
      </c>
    </row>
    <row r="47" spans="1:3" s="21" customFormat="1" ht="11.25" x14ac:dyDescent="0.2">
      <c r="A47" s="41" t="s">
        <v>2857</v>
      </c>
      <c r="B47" s="10" t="s">
        <v>2856</v>
      </c>
      <c r="C47" s="47">
        <v>0</v>
      </c>
    </row>
    <row r="48" spans="1:3" s="21" customFormat="1" ht="11.25" x14ac:dyDescent="0.2">
      <c r="A48" s="43" t="s">
        <v>296</v>
      </c>
      <c r="B48" s="10" t="s">
        <v>2848</v>
      </c>
      <c r="C48" s="42">
        <v>171.35</v>
      </c>
    </row>
    <row r="49" spans="1:3" s="21" customFormat="1" ht="11.25" x14ac:dyDescent="0.2">
      <c r="A49" s="43" t="s">
        <v>327</v>
      </c>
      <c r="B49" s="9" t="s">
        <v>2858</v>
      </c>
      <c r="C49" s="44">
        <v>939.5</v>
      </c>
    </row>
    <row r="50" spans="1:3" s="21" customFormat="1" ht="11.25" x14ac:dyDescent="0.2">
      <c r="A50" s="41" t="s">
        <v>330</v>
      </c>
      <c r="B50" s="10" t="s">
        <v>2859</v>
      </c>
      <c r="C50" s="42">
        <v>3000</v>
      </c>
    </row>
    <row r="51" spans="1:3" s="21" customFormat="1" ht="11.25" x14ac:dyDescent="0.2">
      <c r="A51" s="41" t="s">
        <v>334</v>
      </c>
      <c r="B51" s="10" t="s">
        <v>2860</v>
      </c>
      <c r="C51" s="42">
        <v>5800</v>
      </c>
    </row>
    <row r="52" spans="1:3" s="21" customFormat="1" ht="11.25" x14ac:dyDescent="0.2">
      <c r="A52" s="41" t="s">
        <v>336</v>
      </c>
      <c r="B52" s="10" t="s">
        <v>2849</v>
      </c>
      <c r="C52" s="42">
        <v>1035</v>
      </c>
    </row>
    <row r="53" spans="1:3" s="21" customFormat="1" ht="11.25" x14ac:dyDescent="0.2">
      <c r="A53" s="41" t="s">
        <v>296</v>
      </c>
      <c r="B53" s="10" t="s">
        <v>2850</v>
      </c>
      <c r="C53" s="42">
        <v>260</v>
      </c>
    </row>
    <row r="54" spans="1:3" s="21" customFormat="1" ht="11.25" x14ac:dyDescent="0.2">
      <c r="A54" s="41" t="s">
        <v>340</v>
      </c>
      <c r="B54" s="10" t="s">
        <v>2861</v>
      </c>
      <c r="C54" s="42">
        <v>1100</v>
      </c>
    </row>
    <row r="55" spans="1:3" s="21" customFormat="1" ht="11.25" x14ac:dyDescent="0.2">
      <c r="A55" s="41" t="s">
        <v>342</v>
      </c>
      <c r="B55" s="10" t="s">
        <v>2848</v>
      </c>
      <c r="C55" s="42">
        <v>171.35</v>
      </c>
    </row>
    <row r="56" spans="1:3" s="21" customFormat="1" ht="11.25" x14ac:dyDescent="0.2">
      <c r="A56" s="41" t="s">
        <v>344</v>
      </c>
      <c r="B56" s="10" t="s">
        <v>2845</v>
      </c>
      <c r="C56" s="42">
        <v>1110</v>
      </c>
    </row>
    <row r="57" spans="1:3" s="21" customFormat="1" ht="11.25" x14ac:dyDescent="0.2">
      <c r="A57" s="41" t="s">
        <v>346</v>
      </c>
      <c r="B57" s="10" t="s">
        <v>2849</v>
      </c>
      <c r="C57" s="42">
        <v>1035</v>
      </c>
    </row>
    <row r="58" spans="1:3" s="21" customFormat="1" ht="11.25" x14ac:dyDescent="0.2">
      <c r="A58" s="41" t="s">
        <v>296</v>
      </c>
      <c r="B58" s="10" t="s">
        <v>2850</v>
      </c>
      <c r="C58" s="42">
        <v>260</v>
      </c>
    </row>
    <row r="59" spans="1:3" s="21" customFormat="1" ht="11.25" x14ac:dyDescent="0.2">
      <c r="A59" s="41" t="s">
        <v>349</v>
      </c>
      <c r="B59" s="10" t="s">
        <v>2851</v>
      </c>
      <c r="C59" s="42">
        <v>212.75</v>
      </c>
    </row>
    <row r="60" spans="1:3" s="21" customFormat="1" ht="11.25" x14ac:dyDescent="0.2">
      <c r="A60" s="41" t="s">
        <v>296</v>
      </c>
      <c r="B60" s="10" t="s">
        <v>2850</v>
      </c>
      <c r="C60" s="42">
        <v>260</v>
      </c>
    </row>
    <row r="61" spans="1:3" s="21" customFormat="1" ht="11.25" x14ac:dyDescent="0.2">
      <c r="A61" s="41" t="s">
        <v>352</v>
      </c>
      <c r="B61" s="10" t="s">
        <v>2849</v>
      </c>
      <c r="C61" s="42">
        <v>1035</v>
      </c>
    </row>
    <row r="62" spans="1:3" s="21" customFormat="1" ht="11.25" x14ac:dyDescent="0.2">
      <c r="A62" s="41" t="s">
        <v>354</v>
      </c>
      <c r="B62" s="10" t="s">
        <v>2849</v>
      </c>
      <c r="C62" s="42">
        <v>1035</v>
      </c>
    </row>
    <row r="63" spans="1:3" s="21" customFormat="1" ht="11.25" x14ac:dyDescent="0.2">
      <c r="A63" s="41" t="s">
        <v>296</v>
      </c>
      <c r="B63" s="10" t="s">
        <v>2851</v>
      </c>
      <c r="C63" s="42">
        <v>212.75</v>
      </c>
    </row>
    <row r="64" spans="1:3" s="21" customFormat="1" ht="11.25" x14ac:dyDescent="0.2">
      <c r="A64" s="41" t="s">
        <v>296</v>
      </c>
      <c r="B64" s="10" t="s">
        <v>2850</v>
      </c>
      <c r="C64" s="42">
        <v>260</v>
      </c>
    </row>
    <row r="65" spans="1:3" s="21" customFormat="1" ht="11.25" x14ac:dyDescent="0.2">
      <c r="A65" s="41" t="s">
        <v>359</v>
      </c>
      <c r="B65" s="10" t="s">
        <v>2862</v>
      </c>
      <c r="C65" s="42">
        <v>34025</v>
      </c>
    </row>
    <row r="66" spans="1:3" s="21" customFormat="1" ht="11.25" x14ac:dyDescent="0.2">
      <c r="A66" s="41" t="s">
        <v>361</v>
      </c>
      <c r="B66" s="10" t="s">
        <v>2850</v>
      </c>
      <c r="C66" s="42">
        <v>260</v>
      </c>
    </row>
    <row r="67" spans="1:3" s="21" customFormat="1" ht="11.25" x14ac:dyDescent="0.2">
      <c r="A67" s="41" t="s">
        <v>296</v>
      </c>
      <c r="B67" s="10" t="s">
        <v>2848</v>
      </c>
      <c r="C67" s="42">
        <v>171.35</v>
      </c>
    </row>
    <row r="68" spans="1:3" s="21" customFormat="1" ht="11.25" x14ac:dyDescent="0.2">
      <c r="A68" s="41" t="s">
        <v>364</v>
      </c>
      <c r="B68" s="10" t="s">
        <v>2849</v>
      </c>
      <c r="C68" s="42">
        <v>1035</v>
      </c>
    </row>
    <row r="69" spans="1:3" s="21" customFormat="1" ht="11.25" x14ac:dyDescent="0.2">
      <c r="A69" s="41" t="s">
        <v>367</v>
      </c>
      <c r="B69" s="10" t="s">
        <v>2863</v>
      </c>
      <c r="C69" s="42">
        <v>10000</v>
      </c>
    </row>
    <row r="70" spans="1:3" s="21" customFormat="1" ht="11.25" x14ac:dyDescent="0.2">
      <c r="A70" s="41" t="s">
        <v>369</v>
      </c>
      <c r="B70" s="10" t="s">
        <v>2849</v>
      </c>
      <c r="C70" s="42">
        <v>1035</v>
      </c>
    </row>
    <row r="71" spans="1:3" s="21" customFormat="1" ht="11.25" x14ac:dyDescent="0.2">
      <c r="A71" s="41" t="s">
        <v>296</v>
      </c>
      <c r="B71" s="10" t="s">
        <v>2850</v>
      </c>
      <c r="C71" s="42">
        <v>260</v>
      </c>
    </row>
    <row r="72" spans="1:3" s="21" customFormat="1" ht="11.25" x14ac:dyDescent="0.2">
      <c r="A72" s="41" t="s">
        <v>372</v>
      </c>
      <c r="B72" s="10" t="s">
        <v>2851</v>
      </c>
      <c r="C72" s="42">
        <v>212.75</v>
      </c>
    </row>
    <row r="73" spans="1:3" s="21" customFormat="1" ht="11.25" x14ac:dyDescent="0.2">
      <c r="A73" s="48" t="s">
        <v>376</v>
      </c>
      <c r="B73" s="10" t="s">
        <v>2864</v>
      </c>
      <c r="C73" s="42">
        <v>910.8</v>
      </c>
    </row>
    <row r="74" spans="1:3" s="21" customFormat="1" ht="11.25" x14ac:dyDescent="0.2">
      <c r="A74" s="41" t="s">
        <v>379</v>
      </c>
      <c r="B74" s="10" t="s">
        <v>2865</v>
      </c>
      <c r="C74" s="42">
        <v>920</v>
      </c>
    </row>
    <row r="75" spans="1:3" s="21" customFormat="1" ht="11.25" x14ac:dyDescent="0.2">
      <c r="A75" s="41" t="s">
        <v>381</v>
      </c>
      <c r="B75" s="10" t="s">
        <v>2835</v>
      </c>
      <c r="C75" s="42">
        <v>460</v>
      </c>
    </row>
    <row r="76" spans="1:3" s="21" customFormat="1" ht="11.25" x14ac:dyDescent="0.2">
      <c r="A76" s="41" t="s">
        <v>384</v>
      </c>
      <c r="B76" s="10" t="s">
        <v>2866</v>
      </c>
      <c r="C76" s="42">
        <v>2070</v>
      </c>
    </row>
    <row r="77" spans="1:3" s="21" customFormat="1" ht="11.25" x14ac:dyDescent="0.2">
      <c r="A77" s="41" t="s">
        <v>386</v>
      </c>
      <c r="B77" s="10" t="s">
        <v>2848</v>
      </c>
      <c r="C77" s="42">
        <v>171.35</v>
      </c>
    </row>
    <row r="78" spans="1:3" s="21" customFormat="1" ht="11.25" x14ac:dyDescent="0.2">
      <c r="A78" s="41" t="s">
        <v>388</v>
      </c>
      <c r="B78" s="10" t="s">
        <v>2849</v>
      </c>
      <c r="C78" s="42">
        <v>1035</v>
      </c>
    </row>
    <row r="79" spans="1:3" s="21" customFormat="1" ht="11.25" x14ac:dyDescent="0.2">
      <c r="A79" s="41" t="s">
        <v>296</v>
      </c>
      <c r="B79" s="10" t="s">
        <v>2850</v>
      </c>
      <c r="C79" s="42">
        <v>260</v>
      </c>
    </row>
    <row r="80" spans="1:3" s="21" customFormat="1" ht="11.25" x14ac:dyDescent="0.2">
      <c r="A80" s="41" t="s">
        <v>391</v>
      </c>
      <c r="B80" s="10" t="s">
        <v>2851</v>
      </c>
      <c r="C80" s="42">
        <v>212.75</v>
      </c>
    </row>
    <row r="81" spans="1:3" s="21" customFormat="1" ht="11.25" x14ac:dyDescent="0.2">
      <c r="A81" s="41" t="s">
        <v>296</v>
      </c>
      <c r="B81" s="10" t="s">
        <v>2850</v>
      </c>
      <c r="C81" s="42">
        <v>260</v>
      </c>
    </row>
    <row r="82" spans="1:3" s="21" customFormat="1" ht="11.25" x14ac:dyDescent="0.2">
      <c r="A82" s="41" t="s">
        <v>394</v>
      </c>
      <c r="B82" s="10" t="s">
        <v>2849</v>
      </c>
      <c r="C82" s="42">
        <v>1035</v>
      </c>
    </row>
    <row r="83" spans="1:3" s="21" customFormat="1" ht="11.25" x14ac:dyDescent="0.2">
      <c r="A83" s="41" t="s">
        <v>396</v>
      </c>
      <c r="B83" s="10" t="s">
        <v>2849</v>
      </c>
      <c r="C83" s="42">
        <v>1035</v>
      </c>
    </row>
    <row r="84" spans="1:3" s="21" customFormat="1" ht="11.25" x14ac:dyDescent="0.2">
      <c r="A84" s="41" t="s">
        <v>398</v>
      </c>
      <c r="B84" s="10" t="s">
        <v>2850</v>
      </c>
      <c r="C84" s="42">
        <v>260</v>
      </c>
    </row>
    <row r="85" spans="1:3" s="21" customFormat="1" ht="11.25" x14ac:dyDescent="0.2">
      <c r="A85" s="41" t="s">
        <v>401</v>
      </c>
      <c r="B85" s="10" t="s">
        <v>2867</v>
      </c>
      <c r="C85" s="42">
        <v>8827.23</v>
      </c>
    </row>
    <row r="86" spans="1:3" s="21" customFormat="1" ht="11.25" x14ac:dyDescent="0.2">
      <c r="A86" s="41" t="s">
        <v>403</v>
      </c>
      <c r="B86" s="10" t="s">
        <v>2851</v>
      </c>
      <c r="C86" s="42">
        <v>212.75</v>
      </c>
    </row>
    <row r="87" spans="1:3" s="21" customFormat="1" ht="11.25" x14ac:dyDescent="0.2">
      <c r="A87" s="41" t="s">
        <v>405</v>
      </c>
      <c r="B87" s="10" t="s">
        <v>2835</v>
      </c>
      <c r="C87" s="42">
        <v>460</v>
      </c>
    </row>
    <row r="88" spans="1:3" s="21" customFormat="1" ht="11.25" x14ac:dyDescent="0.2">
      <c r="A88" s="41" t="s">
        <v>407</v>
      </c>
      <c r="B88" s="10" t="s">
        <v>2849</v>
      </c>
      <c r="C88" s="42">
        <v>1035</v>
      </c>
    </row>
    <row r="89" spans="1:3" s="21" customFormat="1" ht="11.25" x14ac:dyDescent="0.2">
      <c r="A89" s="41" t="s">
        <v>296</v>
      </c>
      <c r="B89" s="10" t="s">
        <v>2850</v>
      </c>
      <c r="C89" s="42">
        <v>260</v>
      </c>
    </row>
    <row r="90" spans="1:3" s="21" customFormat="1" ht="11.25" x14ac:dyDescent="0.2">
      <c r="A90" s="41" t="s">
        <v>411</v>
      </c>
      <c r="B90" s="10" t="s">
        <v>2868</v>
      </c>
      <c r="C90" s="42">
        <v>1039.73</v>
      </c>
    </row>
    <row r="91" spans="1:3" s="21" customFormat="1" ht="11.25" x14ac:dyDescent="0.2">
      <c r="A91" s="41" t="s">
        <v>413</v>
      </c>
      <c r="B91" s="10" t="s">
        <v>2868</v>
      </c>
      <c r="C91" s="42">
        <v>1039.73</v>
      </c>
    </row>
    <row r="92" spans="1:3" s="21" customFormat="1" ht="11.25" x14ac:dyDescent="0.2">
      <c r="A92" s="41" t="s">
        <v>415</v>
      </c>
      <c r="B92" s="10" t="s">
        <v>2868</v>
      </c>
      <c r="C92" s="42">
        <v>1039.73</v>
      </c>
    </row>
    <row r="93" spans="1:3" s="21" customFormat="1" ht="11.25" x14ac:dyDescent="0.2">
      <c r="A93" s="45" t="s">
        <v>296</v>
      </c>
      <c r="B93" s="8" t="s">
        <v>2869</v>
      </c>
      <c r="C93" s="49">
        <v>0</v>
      </c>
    </row>
    <row r="94" spans="1:3" s="21" customFormat="1" ht="11.25" x14ac:dyDescent="0.2">
      <c r="A94" s="41" t="s">
        <v>296</v>
      </c>
      <c r="B94" s="8" t="s">
        <v>2869</v>
      </c>
      <c r="C94" s="50">
        <v>0</v>
      </c>
    </row>
    <row r="95" spans="1:3" s="21" customFormat="1" ht="11.25" x14ac:dyDescent="0.2">
      <c r="A95" s="41" t="s">
        <v>2870</v>
      </c>
      <c r="B95" s="8" t="s">
        <v>2871</v>
      </c>
      <c r="C95" s="50">
        <v>1890.64</v>
      </c>
    </row>
    <row r="96" spans="1:3" s="21" customFormat="1" ht="11.25" x14ac:dyDescent="0.2">
      <c r="A96" s="45" t="s">
        <v>296</v>
      </c>
      <c r="B96" s="8" t="s">
        <v>2872</v>
      </c>
      <c r="C96" s="50">
        <v>0</v>
      </c>
    </row>
    <row r="97" spans="1:3" s="21" customFormat="1" ht="11.25" x14ac:dyDescent="0.2">
      <c r="A97" s="41" t="s">
        <v>421</v>
      </c>
      <c r="B97" s="8" t="s">
        <v>2873</v>
      </c>
      <c r="C97" s="50">
        <v>299</v>
      </c>
    </row>
    <row r="98" spans="1:3" s="21" customFormat="1" ht="11.25" x14ac:dyDescent="0.2">
      <c r="A98" s="41" t="s">
        <v>424</v>
      </c>
      <c r="B98" s="8" t="s">
        <v>2874</v>
      </c>
      <c r="C98" s="50">
        <v>287.99</v>
      </c>
    </row>
    <row r="99" spans="1:3" s="21" customFormat="1" ht="11.25" x14ac:dyDescent="0.2">
      <c r="A99" s="41" t="s">
        <v>427</v>
      </c>
      <c r="B99" s="8" t="s">
        <v>2875</v>
      </c>
      <c r="C99" s="50">
        <f>3328.1/2</f>
        <v>1664.05</v>
      </c>
    </row>
    <row r="100" spans="1:3" s="21" customFormat="1" ht="11.25" x14ac:dyDescent="0.2">
      <c r="A100" s="41" t="s">
        <v>429</v>
      </c>
      <c r="B100" s="8" t="s">
        <v>2875</v>
      </c>
      <c r="C100" s="50">
        <f>3328.1/2</f>
        <v>1664.05</v>
      </c>
    </row>
    <row r="101" spans="1:3" s="21" customFormat="1" ht="11.25" x14ac:dyDescent="0.2">
      <c r="A101" s="41" t="s">
        <v>432</v>
      </c>
      <c r="B101" s="9" t="s">
        <v>2876</v>
      </c>
      <c r="C101" s="51">
        <v>2001</v>
      </c>
    </row>
    <row r="102" spans="1:3" s="21" customFormat="1" ht="11.25" x14ac:dyDescent="0.2">
      <c r="A102" s="41" t="s">
        <v>2877</v>
      </c>
      <c r="B102" s="8" t="s">
        <v>2878</v>
      </c>
      <c r="C102" s="50">
        <v>10672</v>
      </c>
    </row>
    <row r="103" spans="1:3" s="21" customFormat="1" ht="11.25" x14ac:dyDescent="0.2">
      <c r="A103" s="41" t="s">
        <v>438</v>
      </c>
      <c r="B103" s="8" t="s">
        <v>2879</v>
      </c>
      <c r="C103" s="50">
        <f>1339.14*1.15/2</f>
        <v>770.00549999999998</v>
      </c>
    </row>
    <row r="104" spans="1:3" s="21" customFormat="1" ht="11.25" x14ac:dyDescent="0.2">
      <c r="A104" s="41" t="s">
        <v>441</v>
      </c>
      <c r="B104" s="8" t="s">
        <v>2880</v>
      </c>
      <c r="C104" s="50">
        <f>1339.14*1.15/2</f>
        <v>770.00549999999998</v>
      </c>
    </row>
    <row r="105" spans="1:3" s="21" customFormat="1" ht="11.25" x14ac:dyDescent="0.2">
      <c r="A105" s="41" t="s">
        <v>445</v>
      </c>
      <c r="B105" s="8" t="s">
        <v>2881</v>
      </c>
      <c r="C105" s="50">
        <f>12120*1.15/4</f>
        <v>3484.4999999999995</v>
      </c>
    </row>
    <row r="106" spans="1:3" s="21" customFormat="1" ht="11.25" x14ac:dyDescent="0.2">
      <c r="A106" s="41" t="s">
        <v>447</v>
      </c>
      <c r="B106" s="8" t="s">
        <v>2881</v>
      </c>
      <c r="C106" s="50">
        <f>12120*1.15/4</f>
        <v>3484.4999999999995</v>
      </c>
    </row>
    <row r="107" spans="1:3" s="21" customFormat="1" ht="11.25" x14ac:dyDescent="0.2">
      <c r="A107" s="41" t="s">
        <v>449</v>
      </c>
      <c r="B107" s="8" t="s">
        <v>2881</v>
      </c>
      <c r="C107" s="50">
        <f>12120*1.15/4</f>
        <v>3484.4999999999995</v>
      </c>
    </row>
    <row r="108" spans="1:3" s="21" customFormat="1" ht="11.25" x14ac:dyDescent="0.2">
      <c r="A108" s="41" t="s">
        <v>451</v>
      </c>
      <c r="B108" s="8" t="s">
        <v>2881</v>
      </c>
      <c r="C108" s="50">
        <f>12120*1.15/4</f>
        <v>3484.4999999999995</v>
      </c>
    </row>
    <row r="109" spans="1:3" s="21" customFormat="1" ht="11.25" x14ac:dyDescent="0.2">
      <c r="A109" s="41" t="s">
        <v>454</v>
      </c>
      <c r="B109" s="8" t="s">
        <v>2882</v>
      </c>
      <c r="C109" s="50">
        <f>1840*1.15/4</f>
        <v>529</v>
      </c>
    </row>
    <row r="110" spans="1:3" s="21" customFormat="1" ht="11.25" x14ac:dyDescent="0.2">
      <c r="A110" s="41" t="s">
        <v>456</v>
      </c>
      <c r="B110" s="8" t="s">
        <v>2882</v>
      </c>
      <c r="C110" s="50">
        <f>1840*1.15/4</f>
        <v>529</v>
      </c>
    </row>
    <row r="111" spans="1:3" s="21" customFormat="1" ht="11.25" x14ac:dyDescent="0.2">
      <c r="A111" s="41" t="s">
        <v>458</v>
      </c>
      <c r="B111" s="8" t="s">
        <v>2882</v>
      </c>
      <c r="C111" s="50">
        <f>1840*1.15/4</f>
        <v>529</v>
      </c>
    </row>
    <row r="112" spans="1:3" s="21" customFormat="1" ht="11.25" x14ac:dyDescent="0.2">
      <c r="A112" s="41" t="s">
        <v>460</v>
      </c>
      <c r="B112" s="8" t="s">
        <v>2882</v>
      </c>
      <c r="C112" s="50">
        <f>1840*1.15/4</f>
        <v>529</v>
      </c>
    </row>
    <row r="113" spans="1:3" s="21" customFormat="1" ht="11.25" x14ac:dyDescent="0.2">
      <c r="A113" s="41" t="s">
        <v>463</v>
      </c>
      <c r="B113" s="8" t="s">
        <v>2883</v>
      </c>
      <c r="C113" s="50">
        <f>3260*1.15/2</f>
        <v>1874.4999999999998</v>
      </c>
    </row>
    <row r="114" spans="1:3" s="21" customFormat="1" ht="11.25" x14ac:dyDescent="0.2">
      <c r="A114" s="41" t="s">
        <v>465</v>
      </c>
      <c r="B114" s="8" t="s">
        <v>2883</v>
      </c>
      <c r="C114" s="50">
        <f>3260*1.15/2</f>
        <v>1874.4999999999998</v>
      </c>
    </row>
    <row r="115" spans="1:3" s="21" customFormat="1" ht="11.25" x14ac:dyDescent="0.2">
      <c r="A115" s="41" t="s">
        <v>468</v>
      </c>
      <c r="B115" s="8" t="s">
        <v>467</v>
      </c>
      <c r="C115" s="50">
        <f>3920*1.15/2</f>
        <v>2254</v>
      </c>
    </row>
    <row r="116" spans="1:3" s="21" customFormat="1" ht="11.25" x14ac:dyDescent="0.2">
      <c r="A116" s="41" t="s">
        <v>471</v>
      </c>
      <c r="B116" s="8" t="s">
        <v>2884</v>
      </c>
      <c r="C116" s="50">
        <f>3920*1.15/2</f>
        <v>2254</v>
      </c>
    </row>
    <row r="117" spans="1:3" s="21" customFormat="1" ht="11.25" x14ac:dyDescent="0.2">
      <c r="A117" s="41" t="s">
        <v>474</v>
      </c>
      <c r="B117" s="8" t="s">
        <v>2885</v>
      </c>
      <c r="C117" s="50">
        <f>1739.13*1.15</f>
        <v>1999.9994999999999</v>
      </c>
    </row>
    <row r="118" spans="1:3" s="21" customFormat="1" ht="11.25" x14ac:dyDescent="0.2">
      <c r="A118" s="41" t="s">
        <v>476</v>
      </c>
      <c r="B118" s="8" t="s">
        <v>2885</v>
      </c>
      <c r="C118" s="50">
        <f>1739.13*1.15</f>
        <v>1999.9994999999999</v>
      </c>
    </row>
    <row r="119" spans="1:3" s="21" customFormat="1" ht="11.25" x14ac:dyDescent="0.2">
      <c r="A119" s="41" t="s">
        <v>479</v>
      </c>
      <c r="B119" s="8" t="s">
        <v>2886</v>
      </c>
      <c r="C119" s="50">
        <f>2130.44*1.15</f>
        <v>2450.0059999999999</v>
      </c>
    </row>
    <row r="120" spans="1:3" s="21" customFormat="1" ht="11.25" x14ac:dyDescent="0.2">
      <c r="A120" s="41" t="s">
        <v>481</v>
      </c>
      <c r="B120" s="8" t="s">
        <v>2886</v>
      </c>
      <c r="C120" s="50">
        <f>2130.44*1.15</f>
        <v>2450.0059999999999</v>
      </c>
    </row>
    <row r="121" spans="1:3" s="21" customFormat="1" ht="11.25" x14ac:dyDescent="0.2">
      <c r="A121" s="41" t="s">
        <v>483</v>
      </c>
      <c r="B121" s="8" t="s">
        <v>2886</v>
      </c>
      <c r="C121" s="50">
        <f>2130.44*1.15</f>
        <v>2450.0059999999999</v>
      </c>
    </row>
    <row r="122" spans="1:3" s="21" customFormat="1" ht="11.25" x14ac:dyDescent="0.2">
      <c r="A122" s="41" t="s">
        <v>486</v>
      </c>
      <c r="B122" s="8" t="s">
        <v>2887</v>
      </c>
      <c r="C122" s="50">
        <f>695.65*1.15</f>
        <v>799.99749999999995</v>
      </c>
    </row>
    <row r="123" spans="1:3" s="21" customFormat="1" ht="11.25" x14ac:dyDescent="0.2">
      <c r="A123" s="41" t="s">
        <v>488</v>
      </c>
      <c r="B123" s="8" t="s">
        <v>2887</v>
      </c>
      <c r="C123" s="50">
        <f>695.65*1.15</f>
        <v>799.99749999999995</v>
      </c>
    </row>
    <row r="124" spans="1:3" s="21" customFormat="1" ht="11.25" x14ac:dyDescent="0.2">
      <c r="A124" s="41" t="s">
        <v>490</v>
      </c>
      <c r="B124" s="8" t="s">
        <v>2887</v>
      </c>
      <c r="C124" s="50">
        <f>695.65*1.15</f>
        <v>799.99749999999995</v>
      </c>
    </row>
    <row r="125" spans="1:3" s="21" customFormat="1" ht="11.25" x14ac:dyDescent="0.2">
      <c r="A125" s="41" t="s">
        <v>492</v>
      </c>
      <c r="B125" s="8" t="s">
        <v>2887</v>
      </c>
      <c r="C125" s="50">
        <f>695.65*1.15</f>
        <v>799.99749999999995</v>
      </c>
    </row>
    <row r="126" spans="1:3" s="21" customFormat="1" ht="11.25" x14ac:dyDescent="0.2">
      <c r="A126" s="41" t="s">
        <v>495</v>
      </c>
      <c r="B126" s="8" t="s">
        <v>2888</v>
      </c>
      <c r="C126" s="50">
        <v>928</v>
      </c>
    </row>
    <row r="127" spans="1:3" s="21" customFormat="1" ht="11.25" x14ac:dyDescent="0.2">
      <c r="A127" s="41" t="s">
        <v>498</v>
      </c>
      <c r="B127" s="8" t="s">
        <v>2889</v>
      </c>
      <c r="C127" s="50">
        <v>1355</v>
      </c>
    </row>
    <row r="128" spans="1:3" s="21" customFormat="1" ht="11.25" x14ac:dyDescent="0.2">
      <c r="A128" s="41" t="s">
        <v>2890</v>
      </c>
      <c r="B128" s="8" t="s">
        <v>2891</v>
      </c>
      <c r="C128" s="50">
        <v>1380</v>
      </c>
    </row>
    <row r="129" spans="1:3" s="21" customFormat="1" ht="11.25" x14ac:dyDescent="0.2">
      <c r="A129" s="41" t="s">
        <v>296</v>
      </c>
      <c r="B129" s="8" t="s">
        <v>2892</v>
      </c>
      <c r="C129" s="50">
        <v>615</v>
      </c>
    </row>
    <row r="130" spans="1:3" s="21" customFormat="1" ht="11.25" x14ac:dyDescent="0.2">
      <c r="A130" s="41" t="s">
        <v>506</v>
      </c>
      <c r="B130" s="8" t="s">
        <v>2893</v>
      </c>
      <c r="C130" s="50">
        <v>1355</v>
      </c>
    </row>
    <row r="131" spans="1:3" s="21" customFormat="1" ht="11.25" x14ac:dyDescent="0.2">
      <c r="A131" s="41" t="s">
        <v>509</v>
      </c>
      <c r="B131" s="8" t="s">
        <v>2894</v>
      </c>
      <c r="C131" s="50">
        <f>640.5*1.15</f>
        <v>736.57499999999993</v>
      </c>
    </row>
    <row r="132" spans="1:3" s="21" customFormat="1" ht="11.25" x14ac:dyDescent="0.2">
      <c r="A132" s="41" t="s">
        <v>2895</v>
      </c>
      <c r="B132" s="8" t="s">
        <v>2896</v>
      </c>
      <c r="C132" s="50">
        <f>2583*1.15</f>
        <v>2970.45</v>
      </c>
    </row>
    <row r="133" spans="1:3" s="21" customFormat="1" ht="11.25" x14ac:dyDescent="0.2">
      <c r="A133" s="41" t="s">
        <v>2897</v>
      </c>
      <c r="B133" s="8" t="s">
        <v>2898</v>
      </c>
      <c r="C133" s="50">
        <v>2710</v>
      </c>
    </row>
    <row r="134" spans="1:3" s="21" customFormat="1" ht="11.25" x14ac:dyDescent="0.2">
      <c r="A134" s="41" t="s">
        <v>2899</v>
      </c>
      <c r="B134" s="8" t="s">
        <v>2900</v>
      </c>
      <c r="C134" s="50">
        <f>7295.6*1.15</f>
        <v>8389.94</v>
      </c>
    </row>
    <row r="135" spans="1:3" s="21" customFormat="1" ht="11.25" x14ac:dyDescent="0.2">
      <c r="A135" s="41" t="s">
        <v>2901</v>
      </c>
      <c r="B135" s="8" t="s">
        <v>2902</v>
      </c>
      <c r="C135" s="50">
        <f>8820*1.15</f>
        <v>10143</v>
      </c>
    </row>
    <row r="136" spans="1:3" s="21" customFormat="1" ht="11.25" x14ac:dyDescent="0.2">
      <c r="A136" s="41" t="s">
        <v>2903</v>
      </c>
      <c r="B136" s="8" t="s">
        <v>2904</v>
      </c>
      <c r="C136" s="50">
        <f>5900*1.15</f>
        <v>6784.9999999999991</v>
      </c>
    </row>
    <row r="137" spans="1:3" s="21" customFormat="1" ht="11.25" x14ac:dyDescent="0.2">
      <c r="A137" s="41" t="s">
        <v>2905</v>
      </c>
      <c r="B137" s="8" t="s">
        <v>2906</v>
      </c>
      <c r="C137" s="50">
        <f>3440*1.15</f>
        <v>3955.9999999999995</v>
      </c>
    </row>
    <row r="138" spans="1:3" s="21" customFormat="1" ht="11.25" x14ac:dyDescent="0.2">
      <c r="A138" s="41" t="s">
        <v>530</v>
      </c>
      <c r="B138" s="8" t="s">
        <v>2907</v>
      </c>
      <c r="C138" s="50">
        <v>1610</v>
      </c>
    </row>
    <row r="139" spans="1:3" s="21" customFormat="1" ht="11.25" x14ac:dyDescent="0.2">
      <c r="A139" s="41" t="s">
        <v>533</v>
      </c>
      <c r="B139" s="8" t="s">
        <v>2908</v>
      </c>
      <c r="C139" s="50">
        <f>1495*1.15</f>
        <v>1719.2499999999998</v>
      </c>
    </row>
    <row r="140" spans="1:3" s="21" customFormat="1" ht="11.25" x14ac:dyDescent="0.2">
      <c r="A140" s="41" t="s">
        <v>536</v>
      </c>
      <c r="B140" s="8" t="s">
        <v>2909</v>
      </c>
      <c r="C140" s="50">
        <f>1250*1.15</f>
        <v>1437.5</v>
      </c>
    </row>
    <row r="141" spans="1:3" s="21" customFormat="1" ht="11.25" x14ac:dyDescent="0.2">
      <c r="A141" s="41" t="s">
        <v>539</v>
      </c>
      <c r="B141" s="8" t="s">
        <v>2910</v>
      </c>
      <c r="C141" s="50">
        <v>2536.56</v>
      </c>
    </row>
    <row r="142" spans="1:3" s="21" customFormat="1" ht="11.25" x14ac:dyDescent="0.2">
      <c r="A142" s="41" t="s">
        <v>2911</v>
      </c>
      <c r="B142" s="8" t="s">
        <v>2912</v>
      </c>
      <c r="C142" s="50">
        <v>1320.02</v>
      </c>
    </row>
    <row r="143" spans="1:3" s="21" customFormat="1" ht="11.25" x14ac:dyDescent="0.2">
      <c r="A143" s="41" t="s">
        <v>545</v>
      </c>
      <c r="B143" s="8" t="s">
        <v>2913</v>
      </c>
      <c r="C143" s="50">
        <v>1437.5</v>
      </c>
    </row>
    <row r="144" spans="1:3" s="21" customFormat="1" ht="11.25" x14ac:dyDescent="0.2">
      <c r="A144" s="41" t="s">
        <v>2914</v>
      </c>
      <c r="B144" s="8" t="s">
        <v>2915</v>
      </c>
      <c r="C144" s="50">
        <v>6458.4</v>
      </c>
    </row>
    <row r="145" spans="1:3" s="21" customFormat="1" ht="11.25" x14ac:dyDescent="0.2">
      <c r="A145" s="41" t="s">
        <v>551</v>
      </c>
      <c r="B145" s="8" t="s">
        <v>2916</v>
      </c>
      <c r="C145" s="50">
        <v>701.5</v>
      </c>
    </row>
    <row r="146" spans="1:3" s="21" customFormat="1" ht="11.25" x14ac:dyDescent="0.2">
      <c r="A146" s="41" t="s">
        <v>2917</v>
      </c>
      <c r="B146" s="8" t="s">
        <v>2918</v>
      </c>
      <c r="C146" s="50">
        <f>1260*1.15</f>
        <v>1449</v>
      </c>
    </row>
    <row r="147" spans="1:3" s="21" customFormat="1" ht="11.25" x14ac:dyDescent="0.2">
      <c r="A147" s="41" t="s">
        <v>2919</v>
      </c>
      <c r="B147" s="8" t="s">
        <v>2920</v>
      </c>
      <c r="C147" s="50">
        <f>4680*1.15</f>
        <v>5382</v>
      </c>
    </row>
    <row r="148" spans="1:3" s="21" customFormat="1" ht="11.25" x14ac:dyDescent="0.2">
      <c r="A148" s="41" t="s">
        <v>561</v>
      </c>
      <c r="B148" s="8" t="s">
        <v>2921</v>
      </c>
      <c r="C148" s="50">
        <v>59225</v>
      </c>
    </row>
    <row r="149" spans="1:3" s="21" customFormat="1" ht="11.25" x14ac:dyDescent="0.2">
      <c r="A149" s="41" t="s">
        <v>565</v>
      </c>
      <c r="B149" s="8" t="s">
        <v>2922</v>
      </c>
      <c r="C149" s="50">
        <v>40639.47</v>
      </c>
    </row>
    <row r="150" spans="1:3" s="21" customFormat="1" ht="11.25" x14ac:dyDescent="0.2">
      <c r="A150" s="41" t="s">
        <v>296</v>
      </c>
      <c r="B150" s="10" t="s">
        <v>2841</v>
      </c>
      <c r="C150" s="42">
        <v>-31050</v>
      </c>
    </row>
    <row r="151" spans="1:3" s="21" customFormat="1" ht="11.25" x14ac:dyDescent="0.2">
      <c r="A151" s="41" t="s">
        <v>296</v>
      </c>
      <c r="B151" s="8" t="s">
        <v>2923</v>
      </c>
      <c r="C151" s="50">
        <f>2680*1.15</f>
        <v>3081.9999999999995</v>
      </c>
    </row>
    <row r="152" spans="1:3" s="21" customFormat="1" ht="11.25" x14ac:dyDescent="0.2">
      <c r="A152" s="41" t="s">
        <v>296</v>
      </c>
      <c r="B152" s="8" t="s">
        <v>2924</v>
      </c>
      <c r="C152" s="50">
        <f>570*1.15</f>
        <v>655.5</v>
      </c>
    </row>
    <row r="153" spans="1:3" s="21" customFormat="1" ht="11.25" x14ac:dyDescent="0.2">
      <c r="A153" s="41" t="s">
        <v>296</v>
      </c>
      <c r="B153" s="8" t="s">
        <v>2925</v>
      </c>
      <c r="C153" s="50">
        <v>621</v>
      </c>
    </row>
    <row r="154" spans="1:3" s="21" customFormat="1" ht="11.25" x14ac:dyDescent="0.2">
      <c r="A154" s="41" t="s">
        <v>2926</v>
      </c>
      <c r="B154" s="8" t="s">
        <v>2927</v>
      </c>
      <c r="C154" s="50">
        <v>3218</v>
      </c>
    </row>
    <row r="155" spans="1:3" s="21" customFormat="1" ht="11.25" x14ac:dyDescent="0.2">
      <c r="A155" s="41" t="s">
        <v>579</v>
      </c>
      <c r="B155" s="8" t="s">
        <v>2928</v>
      </c>
      <c r="C155" s="50">
        <v>3016.88</v>
      </c>
    </row>
    <row r="156" spans="1:3" s="21" customFormat="1" ht="11.25" x14ac:dyDescent="0.2">
      <c r="A156" s="41" t="s">
        <v>296</v>
      </c>
      <c r="B156" s="8" t="s">
        <v>2929</v>
      </c>
      <c r="C156" s="50">
        <v>5290</v>
      </c>
    </row>
    <row r="157" spans="1:3" s="21" customFormat="1" ht="11.25" x14ac:dyDescent="0.2">
      <c r="A157" s="41" t="s">
        <v>296</v>
      </c>
      <c r="B157" s="8" t="s">
        <v>2930</v>
      </c>
      <c r="C157" s="50">
        <v>2850</v>
      </c>
    </row>
    <row r="158" spans="1:3" s="21" customFormat="1" ht="11.25" x14ac:dyDescent="0.2">
      <c r="A158" s="41" t="s">
        <v>296</v>
      </c>
      <c r="B158" s="8" t="s">
        <v>2931</v>
      </c>
      <c r="C158" s="50">
        <v>1688.34</v>
      </c>
    </row>
    <row r="159" spans="1:3" s="21" customFormat="1" ht="11.25" x14ac:dyDescent="0.2">
      <c r="A159" s="41" t="s">
        <v>2932</v>
      </c>
      <c r="B159" s="8" t="s">
        <v>2933</v>
      </c>
      <c r="C159" s="50">
        <v>37536</v>
      </c>
    </row>
    <row r="160" spans="1:3" s="21" customFormat="1" ht="11.25" x14ac:dyDescent="0.2">
      <c r="A160" s="41" t="s">
        <v>296</v>
      </c>
      <c r="B160" s="8" t="s">
        <v>2934</v>
      </c>
      <c r="C160" s="50">
        <v>740</v>
      </c>
    </row>
    <row r="161" spans="1:3" s="21" customFormat="1" ht="11.25" x14ac:dyDescent="0.2">
      <c r="A161" s="41" t="s">
        <v>296</v>
      </c>
      <c r="B161" s="8" t="s">
        <v>2930</v>
      </c>
      <c r="C161" s="50">
        <v>2850</v>
      </c>
    </row>
    <row r="162" spans="1:3" s="21" customFormat="1" ht="11.25" x14ac:dyDescent="0.2">
      <c r="A162" s="41" t="s">
        <v>296</v>
      </c>
      <c r="B162" s="8" t="s">
        <v>2935</v>
      </c>
      <c r="C162" s="50">
        <v>2610</v>
      </c>
    </row>
    <row r="163" spans="1:3" s="21" customFormat="1" ht="11.25" x14ac:dyDescent="0.2">
      <c r="A163" s="41" t="s">
        <v>296</v>
      </c>
      <c r="B163" s="8" t="s">
        <v>2936</v>
      </c>
      <c r="C163" s="50">
        <v>382.6</v>
      </c>
    </row>
    <row r="164" spans="1:3" s="21" customFormat="1" ht="11.25" x14ac:dyDescent="0.2">
      <c r="A164" s="41" t="s">
        <v>296</v>
      </c>
      <c r="B164" s="8" t="s">
        <v>2937</v>
      </c>
      <c r="C164" s="50">
        <v>21776</v>
      </c>
    </row>
    <row r="165" spans="1:3" s="21" customFormat="1" ht="11.25" x14ac:dyDescent="0.2">
      <c r="A165" s="41" t="s">
        <v>296</v>
      </c>
      <c r="B165" s="8" t="s">
        <v>2938</v>
      </c>
      <c r="C165" s="50">
        <v>1832.8</v>
      </c>
    </row>
    <row r="166" spans="1:3" s="21" customFormat="1" ht="11.25" x14ac:dyDescent="0.2">
      <c r="A166" s="41" t="s">
        <v>296</v>
      </c>
      <c r="B166" s="8" t="s">
        <v>2939</v>
      </c>
      <c r="C166" s="50">
        <v>2470.8000000000002</v>
      </c>
    </row>
    <row r="167" spans="1:3" s="21" customFormat="1" ht="11.25" x14ac:dyDescent="0.2">
      <c r="A167" s="41" t="s">
        <v>296</v>
      </c>
      <c r="B167" s="8" t="s">
        <v>2940</v>
      </c>
      <c r="C167" s="50">
        <v>359.6</v>
      </c>
    </row>
    <row r="168" spans="1:3" s="21" customFormat="1" ht="11.25" x14ac:dyDescent="0.2">
      <c r="A168" s="41" t="s">
        <v>296</v>
      </c>
      <c r="B168" s="8" t="s">
        <v>2941</v>
      </c>
      <c r="C168" s="50">
        <v>750</v>
      </c>
    </row>
    <row r="169" spans="1:3" s="21" customFormat="1" ht="11.25" x14ac:dyDescent="0.2">
      <c r="A169" s="41" t="s">
        <v>296</v>
      </c>
      <c r="B169" s="8" t="s">
        <v>2942</v>
      </c>
      <c r="C169" s="50">
        <v>1044</v>
      </c>
    </row>
    <row r="170" spans="1:3" s="21" customFormat="1" ht="11.25" x14ac:dyDescent="0.2">
      <c r="A170" s="41" t="s">
        <v>296</v>
      </c>
      <c r="B170" s="8" t="s">
        <v>2893</v>
      </c>
      <c r="C170" s="50">
        <v>2470.8000000000002</v>
      </c>
    </row>
    <row r="171" spans="1:3" s="21" customFormat="1" ht="11.25" x14ac:dyDescent="0.2">
      <c r="A171" s="41" t="s">
        <v>296</v>
      </c>
      <c r="B171" s="8" t="s">
        <v>2892</v>
      </c>
      <c r="C171" s="50">
        <v>1392</v>
      </c>
    </row>
    <row r="172" spans="1:3" s="21" customFormat="1" ht="11.25" x14ac:dyDescent="0.2">
      <c r="A172" s="41" t="s">
        <v>296</v>
      </c>
      <c r="B172" s="8" t="s">
        <v>2943</v>
      </c>
      <c r="C172" s="50">
        <v>1241.2</v>
      </c>
    </row>
    <row r="173" spans="1:3" s="21" customFormat="1" ht="11.25" x14ac:dyDescent="0.2">
      <c r="A173" s="41" t="s">
        <v>296</v>
      </c>
      <c r="B173" s="8" t="s">
        <v>2944</v>
      </c>
      <c r="C173" s="50">
        <v>2784</v>
      </c>
    </row>
    <row r="174" spans="1:3" s="21" customFormat="1" ht="11.25" x14ac:dyDescent="0.2">
      <c r="A174" s="41" t="s">
        <v>296</v>
      </c>
      <c r="B174" s="8" t="s">
        <v>2786</v>
      </c>
      <c r="C174" s="50">
        <v>6072.6</v>
      </c>
    </row>
    <row r="175" spans="1:3" s="21" customFormat="1" ht="11.25" x14ac:dyDescent="0.2">
      <c r="A175" s="41" t="s">
        <v>296</v>
      </c>
      <c r="B175" s="8" t="s">
        <v>2945</v>
      </c>
      <c r="C175" s="50">
        <v>2320</v>
      </c>
    </row>
    <row r="176" spans="1:3" s="21" customFormat="1" ht="11.25" x14ac:dyDescent="0.2">
      <c r="A176" s="41" t="s">
        <v>296</v>
      </c>
      <c r="B176" s="8" t="s">
        <v>2945</v>
      </c>
      <c r="C176" s="50">
        <v>11600</v>
      </c>
    </row>
    <row r="177" spans="1:3" s="21" customFormat="1" ht="11.25" x14ac:dyDescent="0.2">
      <c r="A177" s="41" t="s">
        <v>296</v>
      </c>
      <c r="B177" s="8" t="s">
        <v>2945</v>
      </c>
      <c r="C177" s="50">
        <v>6960</v>
      </c>
    </row>
    <row r="178" spans="1:3" s="21" customFormat="1" ht="11.25" x14ac:dyDescent="0.2">
      <c r="A178" s="41" t="s">
        <v>296</v>
      </c>
      <c r="B178" s="8" t="s">
        <v>2946</v>
      </c>
      <c r="C178" s="50">
        <v>1158.8399999999999</v>
      </c>
    </row>
    <row r="179" spans="1:3" s="21" customFormat="1" ht="11.25" x14ac:dyDescent="0.2">
      <c r="A179" s="41" t="s">
        <v>296</v>
      </c>
      <c r="B179" s="8" t="s">
        <v>2893</v>
      </c>
      <c r="C179" s="50">
        <v>2890</v>
      </c>
    </row>
    <row r="180" spans="1:3" s="21" customFormat="1" ht="11.25" x14ac:dyDescent="0.2">
      <c r="A180" s="41" t="s">
        <v>296</v>
      </c>
      <c r="B180" s="8" t="s">
        <v>2893</v>
      </c>
      <c r="C180" s="50">
        <v>2890</v>
      </c>
    </row>
    <row r="181" spans="1:3" s="21" customFormat="1" ht="11.25" x14ac:dyDescent="0.2">
      <c r="A181" s="41" t="s">
        <v>296</v>
      </c>
      <c r="B181" s="8" t="s">
        <v>2947</v>
      </c>
      <c r="C181" s="50">
        <f>2491.38*1.16</f>
        <v>2890.0007999999998</v>
      </c>
    </row>
    <row r="182" spans="1:3" s="21" customFormat="1" ht="11.25" x14ac:dyDescent="0.2">
      <c r="A182" s="41" t="s">
        <v>296</v>
      </c>
      <c r="B182" s="8" t="s">
        <v>2893</v>
      </c>
      <c r="C182" s="50">
        <f>1681.04*1.16</f>
        <v>1950.0063999999998</v>
      </c>
    </row>
    <row r="183" spans="1:3" s="21" customFormat="1" ht="11.25" x14ac:dyDescent="0.2">
      <c r="A183" s="41" t="s">
        <v>296</v>
      </c>
      <c r="B183" s="8" t="s">
        <v>2948</v>
      </c>
      <c r="C183" s="50">
        <v>3480</v>
      </c>
    </row>
    <row r="184" spans="1:3" s="21" customFormat="1" ht="11.25" x14ac:dyDescent="0.2">
      <c r="A184" s="41" t="s">
        <v>296</v>
      </c>
      <c r="B184" s="8" t="s">
        <v>2949</v>
      </c>
      <c r="C184" s="50">
        <f>47260*1.16</f>
        <v>54821.599999999999</v>
      </c>
    </row>
    <row r="185" spans="1:3" s="21" customFormat="1" ht="11.25" x14ac:dyDescent="0.2">
      <c r="A185" s="41" t="s">
        <v>296</v>
      </c>
      <c r="B185" s="8" t="s">
        <v>2950</v>
      </c>
      <c r="C185" s="50">
        <f>10506*1.16</f>
        <v>12186.96</v>
      </c>
    </row>
    <row r="186" spans="1:3" s="21" customFormat="1" ht="11.25" x14ac:dyDescent="0.2">
      <c r="A186" s="41" t="s">
        <v>296</v>
      </c>
      <c r="B186" s="8" t="s">
        <v>2951</v>
      </c>
      <c r="C186" s="50">
        <f>22300*1.16</f>
        <v>25868</v>
      </c>
    </row>
    <row r="187" spans="1:3" s="21" customFormat="1" ht="11.25" x14ac:dyDescent="0.2">
      <c r="A187" s="41" t="s">
        <v>296</v>
      </c>
      <c r="B187" s="8" t="s">
        <v>2952</v>
      </c>
      <c r="C187" s="50">
        <f>8400*1.16</f>
        <v>9744</v>
      </c>
    </row>
    <row r="188" spans="1:3" s="21" customFormat="1" ht="11.25" x14ac:dyDescent="0.2">
      <c r="A188" s="41" t="s">
        <v>296</v>
      </c>
      <c r="B188" s="8" t="s">
        <v>2953</v>
      </c>
      <c r="C188" s="50">
        <v>1687</v>
      </c>
    </row>
    <row r="189" spans="1:3" s="21" customFormat="1" ht="11.25" x14ac:dyDescent="0.2">
      <c r="A189" s="41" t="s">
        <v>296</v>
      </c>
      <c r="B189" s="8" t="s">
        <v>2954</v>
      </c>
      <c r="C189" s="50">
        <v>4800</v>
      </c>
    </row>
    <row r="190" spans="1:3" s="21" customFormat="1" ht="11.25" x14ac:dyDescent="0.2">
      <c r="A190" s="41" t="s">
        <v>296</v>
      </c>
      <c r="B190" s="8" t="s">
        <v>2955</v>
      </c>
      <c r="C190" s="50">
        <f>6724.14*1.16</f>
        <v>7800.0023999999994</v>
      </c>
    </row>
    <row r="191" spans="1:3" s="21" customFormat="1" ht="11.25" x14ac:dyDescent="0.2">
      <c r="A191" s="41" t="s">
        <v>296</v>
      </c>
      <c r="B191" s="8" t="s">
        <v>2956</v>
      </c>
      <c r="C191" s="50">
        <f>3258.62*1.16</f>
        <v>3779.9991999999997</v>
      </c>
    </row>
    <row r="192" spans="1:3" s="21" customFormat="1" ht="11.25" x14ac:dyDescent="0.2">
      <c r="A192" s="41" t="s">
        <v>296</v>
      </c>
      <c r="B192" s="8" t="s">
        <v>2950</v>
      </c>
      <c r="C192" s="50">
        <v>6093.48</v>
      </c>
    </row>
    <row r="193" spans="1:3" s="21" customFormat="1" ht="11.25" x14ac:dyDescent="0.2">
      <c r="A193" s="41" t="s">
        <v>296</v>
      </c>
      <c r="B193" s="8" t="s">
        <v>2957</v>
      </c>
      <c r="C193" s="50">
        <v>22040</v>
      </c>
    </row>
    <row r="194" spans="1:3" s="21" customFormat="1" ht="11.25" x14ac:dyDescent="0.2">
      <c r="A194" s="41" t="s">
        <v>296</v>
      </c>
      <c r="B194" s="8" t="s">
        <v>2958</v>
      </c>
      <c r="C194" s="50">
        <v>2500</v>
      </c>
    </row>
    <row r="195" spans="1:3" s="21" customFormat="1" ht="11.25" x14ac:dyDescent="0.2">
      <c r="A195" s="41" t="s">
        <v>296</v>
      </c>
      <c r="B195" s="8" t="s">
        <v>2959</v>
      </c>
      <c r="C195" s="50">
        <v>10440</v>
      </c>
    </row>
    <row r="196" spans="1:3" s="21" customFormat="1" ht="11.25" x14ac:dyDescent="0.2">
      <c r="A196" s="41" t="s">
        <v>296</v>
      </c>
      <c r="B196" s="8" t="s">
        <v>2960</v>
      </c>
      <c r="C196" s="50">
        <v>1508</v>
      </c>
    </row>
    <row r="197" spans="1:3" s="21" customFormat="1" ht="11.25" x14ac:dyDescent="0.2">
      <c r="A197" s="41" t="s">
        <v>296</v>
      </c>
      <c r="B197" s="8" t="s">
        <v>2961</v>
      </c>
      <c r="C197" s="50">
        <v>2700.48</v>
      </c>
    </row>
    <row r="198" spans="1:3" s="21" customFormat="1" ht="11.25" x14ac:dyDescent="0.2">
      <c r="A198" s="41" t="s">
        <v>296</v>
      </c>
      <c r="B198" s="8" t="s">
        <v>2962</v>
      </c>
      <c r="C198" s="50">
        <v>2500</v>
      </c>
    </row>
    <row r="199" spans="1:3" s="21" customFormat="1" ht="11.25" x14ac:dyDescent="0.2">
      <c r="A199" s="41" t="s">
        <v>296</v>
      </c>
      <c r="B199" s="8" t="s">
        <v>2963</v>
      </c>
      <c r="C199" s="50">
        <v>2180.8000000000002</v>
      </c>
    </row>
    <row r="200" spans="1:3" s="21" customFormat="1" ht="11.25" x14ac:dyDescent="0.2">
      <c r="A200" s="41" t="s">
        <v>296</v>
      </c>
      <c r="B200" s="8" t="s">
        <v>2962</v>
      </c>
      <c r="C200" s="50">
        <v>7499.99</v>
      </c>
    </row>
    <row r="201" spans="1:3" s="21" customFormat="1" ht="11.25" x14ac:dyDescent="0.2">
      <c r="A201" s="41" t="s">
        <v>296</v>
      </c>
      <c r="B201" s="8" t="s">
        <v>2964</v>
      </c>
      <c r="C201" s="50">
        <v>3016</v>
      </c>
    </row>
    <row r="202" spans="1:3" s="21" customFormat="1" ht="11.25" x14ac:dyDescent="0.2">
      <c r="A202" s="41" t="s">
        <v>296</v>
      </c>
      <c r="B202" s="8" t="s">
        <v>2965</v>
      </c>
      <c r="C202" s="50">
        <f>17069*1.16</f>
        <v>19800.039999999997</v>
      </c>
    </row>
    <row r="203" spans="1:3" s="21" customFormat="1" ht="11.25" x14ac:dyDescent="0.2">
      <c r="A203" s="41" t="s">
        <v>296</v>
      </c>
      <c r="B203" s="8" t="s">
        <v>2966</v>
      </c>
      <c r="C203" s="50">
        <f>8810.32*1.16</f>
        <v>10219.971199999998</v>
      </c>
    </row>
    <row r="204" spans="1:3" s="21" customFormat="1" ht="11.25" x14ac:dyDescent="0.2">
      <c r="A204" s="41" t="s">
        <v>296</v>
      </c>
      <c r="B204" s="8" t="s">
        <v>2967</v>
      </c>
      <c r="C204" s="50">
        <v>5940.01</v>
      </c>
    </row>
    <row r="205" spans="1:3" s="21" customFormat="1" ht="11.25" x14ac:dyDescent="0.2">
      <c r="A205" s="41" t="s">
        <v>2968</v>
      </c>
      <c r="B205" s="8" t="s">
        <v>2969</v>
      </c>
      <c r="C205" s="42">
        <v>11171.9</v>
      </c>
    </row>
    <row r="206" spans="1:3" s="21" customFormat="1" ht="11.25" x14ac:dyDescent="0.2">
      <c r="A206" s="41" t="s">
        <v>2970</v>
      </c>
      <c r="B206" s="8" t="s">
        <v>2971</v>
      </c>
      <c r="C206" s="42">
        <v>1765.25</v>
      </c>
    </row>
    <row r="207" spans="1:3" s="21" customFormat="1" ht="11.25" x14ac:dyDescent="0.2">
      <c r="A207" s="41" t="s">
        <v>2972</v>
      </c>
      <c r="B207" s="8" t="s">
        <v>2973</v>
      </c>
      <c r="C207" s="42">
        <v>412.85</v>
      </c>
    </row>
    <row r="208" spans="1:3" s="21" customFormat="1" ht="11.25" x14ac:dyDescent="0.2">
      <c r="A208" s="41" t="s">
        <v>2974</v>
      </c>
      <c r="B208" s="8" t="s">
        <v>2975</v>
      </c>
      <c r="C208" s="42">
        <v>7947.65</v>
      </c>
    </row>
    <row r="209" spans="1:3" s="21" customFormat="1" ht="11.25" x14ac:dyDescent="0.2">
      <c r="A209" s="41" t="s">
        <v>2976</v>
      </c>
      <c r="B209" s="8" t="s">
        <v>2977</v>
      </c>
      <c r="C209" s="42"/>
    </row>
    <row r="210" spans="1:3" s="21" customFormat="1" ht="11.25" x14ac:dyDescent="0.2">
      <c r="A210" s="41" t="s">
        <v>2978</v>
      </c>
      <c r="B210" s="8" t="s">
        <v>2979</v>
      </c>
      <c r="C210" s="42"/>
    </row>
    <row r="211" spans="1:3" s="21" customFormat="1" ht="11.25" x14ac:dyDescent="0.2">
      <c r="A211" s="41" t="s">
        <v>2980</v>
      </c>
      <c r="B211" s="8" t="s">
        <v>2979</v>
      </c>
      <c r="C211" s="42"/>
    </row>
    <row r="212" spans="1:3" s="21" customFormat="1" ht="11.25" x14ac:dyDescent="0.2">
      <c r="A212" s="41" t="s">
        <v>2981</v>
      </c>
      <c r="B212" s="8" t="s">
        <v>2973</v>
      </c>
      <c r="C212" s="42"/>
    </row>
    <row r="213" spans="1:3" s="21" customFormat="1" ht="11.25" x14ac:dyDescent="0.2">
      <c r="A213" s="41" t="s">
        <v>2982</v>
      </c>
      <c r="B213" s="8" t="s">
        <v>2969</v>
      </c>
      <c r="C213" s="42">
        <v>11171.9</v>
      </c>
    </row>
    <row r="214" spans="1:3" s="21" customFormat="1" ht="11.25" x14ac:dyDescent="0.2">
      <c r="A214" s="41" t="s">
        <v>2983</v>
      </c>
      <c r="B214" s="8" t="s">
        <v>2971</v>
      </c>
      <c r="C214" s="42">
        <v>1765.25</v>
      </c>
    </row>
    <row r="215" spans="1:3" s="21" customFormat="1" ht="11.25" x14ac:dyDescent="0.2">
      <c r="A215" s="41" t="s">
        <v>2984</v>
      </c>
      <c r="B215" s="8" t="s">
        <v>2985</v>
      </c>
      <c r="C215" s="42">
        <v>412.85</v>
      </c>
    </row>
    <row r="216" spans="1:3" s="21" customFormat="1" ht="11.25" x14ac:dyDescent="0.2">
      <c r="A216" s="41" t="s">
        <v>2986</v>
      </c>
      <c r="B216" s="8" t="s">
        <v>2975</v>
      </c>
      <c r="C216" s="42">
        <v>7947.65</v>
      </c>
    </row>
    <row r="217" spans="1:3" s="21" customFormat="1" ht="11.25" x14ac:dyDescent="0.2">
      <c r="A217" s="41" t="s">
        <v>2987</v>
      </c>
      <c r="B217" s="8" t="s">
        <v>2988</v>
      </c>
      <c r="C217" s="42">
        <v>3407.45</v>
      </c>
    </row>
    <row r="218" spans="1:3" s="21" customFormat="1" ht="11.25" x14ac:dyDescent="0.2">
      <c r="A218" s="41" t="s">
        <v>674</v>
      </c>
      <c r="B218" s="8" t="s">
        <v>2989</v>
      </c>
      <c r="C218" s="42">
        <v>26842.15</v>
      </c>
    </row>
    <row r="219" spans="1:3" s="21" customFormat="1" ht="11.25" x14ac:dyDescent="0.2">
      <c r="A219" s="41" t="s">
        <v>2990</v>
      </c>
      <c r="B219" s="8" t="s">
        <v>2991</v>
      </c>
      <c r="C219" s="42">
        <v>2097.02</v>
      </c>
    </row>
    <row r="220" spans="1:3" s="21" customFormat="1" ht="11.25" x14ac:dyDescent="0.2">
      <c r="A220" s="41" t="s">
        <v>660</v>
      </c>
      <c r="B220" s="8" t="s">
        <v>2992</v>
      </c>
      <c r="C220" s="42">
        <v>9646.2000000000007</v>
      </c>
    </row>
    <row r="221" spans="1:3" s="21" customFormat="1" ht="11.25" x14ac:dyDescent="0.2">
      <c r="A221" s="41" t="s">
        <v>663</v>
      </c>
      <c r="B221" s="8" t="s">
        <v>2993</v>
      </c>
      <c r="C221" s="42">
        <v>828</v>
      </c>
    </row>
    <row r="222" spans="1:3" s="21" customFormat="1" ht="11.25" x14ac:dyDescent="0.2">
      <c r="A222" s="41" t="s">
        <v>674</v>
      </c>
      <c r="B222" s="8" t="s">
        <v>2994</v>
      </c>
      <c r="C222" s="42"/>
    </row>
    <row r="223" spans="1:3" s="21" customFormat="1" ht="11.25" x14ac:dyDescent="0.2">
      <c r="A223" s="41" t="s">
        <v>2995</v>
      </c>
      <c r="B223" s="8" t="s">
        <v>2996</v>
      </c>
      <c r="C223" s="42"/>
    </row>
    <row r="224" spans="1:3" s="21" customFormat="1" ht="11.25" x14ac:dyDescent="0.2">
      <c r="A224" s="41" t="s">
        <v>667</v>
      </c>
      <c r="B224" s="8" t="s">
        <v>2997</v>
      </c>
      <c r="C224" s="49">
        <v>18819.75</v>
      </c>
    </row>
    <row r="225" spans="1:3" s="21" customFormat="1" ht="11.25" x14ac:dyDescent="0.2">
      <c r="A225" s="41" t="s">
        <v>2998</v>
      </c>
      <c r="B225" s="8" t="s">
        <v>2999</v>
      </c>
      <c r="C225" s="50"/>
    </row>
    <row r="226" spans="1:3" s="21" customFormat="1" ht="11.25" x14ac:dyDescent="0.2">
      <c r="A226" s="41" t="s">
        <v>3000</v>
      </c>
      <c r="B226" s="8" t="s">
        <v>3001</v>
      </c>
      <c r="C226" s="50"/>
    </row>
    <row r="227" spans="1:3" s="21" customFormat="1" ht="11.25" x14ac:dyDescent="0.2">
      <c r="A227" s="41" t="s">
        <v>674</v>
      </c>
      <c r="B227" s="8" t="s">
        <v>3002</v>
      </c>
      <c r="C227" s="50"/>
    </row>
    <row r="228" spans="1:3" s="21" customFormat="1" ht="11.25" x14ac:dyDescent="0.2">
      <c r="A228" s="41" t="s">
        <v>671</v>
      </c>
      <c r="B228" s="8" t="s">
        <v>3003</v>
      </c>
      <c r="C228" s="49">
        <v>5241</v>
      </c>
    </row>
    <row r="229" spans="1:3" s="21" customFormat="1" ht="11.25" x14ac:dyDescent="0.2">
      <c r="A229" s="41" t="s">
        <v>674</v>
      </c>
      <c r="B229" s="8" t="s">
        <v>3004</v>
      </c>
      <c r="C229" s="50">
        <v>44.99</v>
      </c>
    </row>
    <row r="230" spans="1:3" s="21" customFormat="1" ht="11.25" x14ac:dyDescent="0.2">
      <c r="A230" s="41" t="s">
        <v>674</v>
      </c>
      <c r="B230" s="8" t="s">
        <v>3005</v>
      </c>
      <c r="C230" s="50">
        <v>20778.2</v>
      </c>
    </row>
    <row r="231" spans="1:3" s="21" customFormat="1" ht="11.25" x14ac:dyDescent="0.2">
      <c r="A231" s="41" t="s">
        <v>678</v>
      </c>
      <c r="B231" s="8" t="s">
        <v>2997</v>
      </c>
      <c r="C231" s="49">
        <v>18819.75</v>
      </c>
    </row>
    <row r="232" spans="1:3" s="21" customFormat="1" ht="11.25" x14ac:dyDescent="0.2">
      <c r="A232" s="41" t="s">
        <v>3006</v>
      </c>
      <c r="B232" s="11" t="s">
        <v>2999</v>
      </c>
      <c r="C232" s="50"/>
    </row>
    <row r="233" spans="1:3" s="21" customFormat="1" ht="11.25" x14ac:dyDescent="0.2">
      <c r="A233" s="41" t="s">
        <v>3007</v>
      </c>
      <c r="B233" s="8" t="s">
        <v>3001</v>
      </c>
      <c r="C233" s="50"/>
    </row>
    <row r="234" spans="1:3" s="21" customFormat="1" ht="11.25" x14ac:dyDescent="0.2">
      <c r="A234" s="41" t="s">
        <v>674</v>
      </c>
      <c r="B234" s="8" t="s">
        <v>3008</v>
      </c>
      <c r="C234" s="50"/>
    </row>
    <row r="235" spans="1:3" s="21" customFormat="1" ht="11.25" x14ac:dyDescent="0.2">
      <c r="A235" s="41" t="s">
        <v>678</v>
      </c>
      <c r="B235" s="8" t="s">
        <v>2997</v>
      </c>
      <c r="C235" s="49">
        <v>18819.75</v>
      </c>
    </row>
    <row r="236" spans="1:3" s="21" customFormat="1" ht="11.25" x14ac:dyDescent="0.2">
      <c r="A236" s="41" t="s">
        <v>3006</v>
      </c>
      <c r="B236" s="11" t="s">
        <v>2999</v>
      </c>
      <c r="C236" s="50"/>
    </row>
    <row r="237" spans="1:3" s="21" customFormat="1" ht="11.25" x14ac:dyDescent="0.2">
      <c r="A237" s="41" t="s">
        <v>3007</v>
      </c>
      <c r="B237" s="8" t="s">
        <v>3001</v>
      </c>
      <c r="C237" s="50"/>
    </row>
    <row r="238" spans="1:3" s="21" customFormat="1" ht="11.25" x14ac:dyDescent="0.2">
      <c r="A238" s="41" t="s">
        <v>674</v>
      </c>
      <c r="B238" s="8" t="s">
        <v>3008</v>
      </c>
      <c r="C238" s="50"/>
    </row>
    <row r="239" spans="1:3" s="21" customFormat="1" ht="11.25" x14ac:dyDescent="0.2">
      <c r="A239" s="41" t="s">
        <v>681</v>
      </c>
      <c r="B239" s="8" t="s">
        <v>3003</v>
      </c>
      <c r="C239" s="49">
        <v>5241.01</v>
      </c>
    </row>
    <row r="240" spans="1:3" s="21" customFormat="1" ht="11.25" x14ac:dyDescent="0.2">
      <c r="A240" s="41" t="s">
        <v>683</v>
      </c>
      <c r="B240" s="8" t="s">
        <v>2997</v>
      </c>
      <c r="C240" s="49">
        <v>18819.75</v>
      </c>
    </row>
    <row r="241" spans="1:3" s="21" customFormat="1" ht="11.25" x14ac:dyDescent="0.2">
      <c r="A241" s="41" t="s">
        <v>3009</v>
      </c>
      <c r="B241" s="11" t="s">
        <v>2999</v>
      </c>
      <c r="C241" s="50"/>
    </row>
    <row r="242" spans="1:3" s="21" customFormat="1" ht="11.25" x14ac:dyDescent="0.2">
      <c r="A242" s="41" t="s">
        <v>3010</v>
      </c>
      <c r="B242" s="8" t="s">
        <v>3001</v>
      </c>
      <c r="C242" s="50"/>
    </row>
    <row r="243" spans="1:3" s="21" customFormat="1" ht="11.25" x14ac:dyDescent="0.2">
      <c r="A243" s="41" t="s">
        <v>674</v>
      </c>
      <c r="B243" s="8" t="s">
        <v>3002</v>
      </c>
      <c r="C243" s="50"/>
    </row>
    <row r="244" spans="1:3" s="21" customFormat="1" ht="11.25" x14ac:dyDescent="0.2">
      <c r="A244" s="41" t="s">
        <v>686</v>
      </c>
      <c r="B244" s="11" t="s">
        <v>3011</v>
      </c>
      <c r="C244" s="49">
        <v>1620</v>
      </c>
    </row>
    <row r="245" spans="1:3" s="21" customFormat="1" ht="11.25" x14ac:dyDescent="0.2">
      <c r="A245" s="41" t="s">
        <v>688</v>
      </c>
      <c r="B245" s="8" t="s">
        <v>2997</v>
      </c>
      <c r="C245" s="49">
        <v>18819.75</v>
      </c>
    </row>
    <row r="246" spans="1:3" s="21" customFormat="1" ht="11.25" x14ac:dyDescent="0.2">
      <c r="A246" s="41" t="s">
        <v>3012</v>
      </c>
      <c r="B246" s="11" t="s">
        <v>2999</v>
      </c>
      <c r="C246" s="50"/>
    </row>
    <row r="247" spans="1:3" s="21" customFormat="1" ht="11.25" x14ac:dyDescent="0.2">
      <c r="A247" s="41" t="s">
        <v>3013</v>
      </c>
      <c r="B247" s="8" t="s">
        <v>3001</v>
      </c>
      <c r="C247" s="50"/>
    </row>
    <row r="248" spans="1:3" s="21" customFormat="1" ht="11.25" x14ac:dyDescent="0.2">
      <c r="A248" s="41" t="s">
        <v>674</v>
      </c>
      <c r="B248" s="8" t="s">
        <v>3002</v>
      </c>
      <c r="C248" s="50"/>
    </row>
    <row r="249" spans="1:3" s="21" customFormat="1" ht="11.25" x14ac:dyDescent="0.2">
      <c r="A249" s="41" t="s">
        <v>674</v>
      </c>
      <c r="B249" s="8" t="s">
        <v>3014</v>
      </c>
      <c r="C249" s="50"/>
    </row>
    <row r="250" spans="1:3" s="21" customFormat="1" ht="11.25" x14ac:dyDescent="0.2">
      <c r="A250" s="41" t="s">
        <v>690</v>
      </c>
      <c r="B250" s="8" t="s">
        <v>2997</v>
      </c>
      <c r="C250" s="49">
        <v>18819.75</v>
      </c>
    </row>
    <row r="251" spans="1:3" s="21" customFormat="1" ht="11.25" x14ac:dyDescent="0.2">
      <c r="A251" s="41" t="s">
        <v>3015</v>
      </c>
      <c r="B251" s="11" t="s">
        <v>2999</v>
      </c>
      <c r="C251" s="50"/>
    </row>
    <row r="252" spans="1:3" s="21" customFormat="1" ht="11.25" x14ac:dyDescent="0.2">
      <c r="A252" s="41" t="s">
        <v>3016</v>
      </c>
      <c r="B252" s="8" t="s">
        <v>3001</v>
      </c>
      <c r="C252" s="50"/>
    </row>
    <row r="253" spans="1:3" s="21" customFormat="1" ht="11.25" x14ac:dyDescent="0.2">
      <c r="A253" s="41" t="s">
        <v>674</v>
      </c>
      <c r="B253" s="8" t="s">
        <v>3008</v>
      </c>
      <c r="C253" s="50"/>
    </row>
    <row r="254" spans="1:3" s="21" customFormat="1" ht="11.25" x14ac:dyDescent="0.2">
      <c r="A254" s="41" t="s">
        <v>693</v>
      </c>
      <c r="B254" s="11" t="s">
        <v>3017</v>
      </c>
      <c r="C254" s="49">
        <v>12450</v>
      </c>
    </row>
    <row r="255" spans="1:3" s="21" customFormat="1" ht="11.25" x14ac:dyDescent="0.2">
      <c r="A255" s="41" t="s">
        <v>696</v>
      </c>
      <c r="B255" s="11" t="s">
        <v>3018</v>
      </c>
      <c r="C255" s="49">
        <v>765</v>
      </c>
    </row>
    <row r="256" spans="1:3" s="21" customFormat="1" ht="11.25" x14ac:dyDescent="0.2">
      <c r="A256" s="41" t="s">
        <v>699</v>
      </c>
      <c r="B256" s="11" t="s">
        <v>3019</v>
      </c>
      <c r="C256" s="49">
        <v>4570</v>
      </c>
    </row>
    <row r="257" spans="1:3" s="21" customFormat="1" ht="11.25" x14ac:dyDescent="0.2">
      <c r="A257" s="41" t="s">
        <v>702</v>
      </c>
      <c r="B257" s="11" t="s">
        <v>3020</v>
      </c>
      <c r="C257" s="49">
        <v>6320</v>
      </c>
    </row>
    <row r="258" spans="1:3" s="21" customFormat="1" ht="11.25" x14ac:dyDescent="0.2">
      <c r="A258" s="41" t="s">
        <v>705</v>
      </c>
      <c r="B258" s="11" t="s">
        <v>3021</v>
      </c>
      <c r="C258" s="49">
        <v>1127</v>
      </c>
    </row>
    <row r="259" spans="1:3" s="21" customFormat="1" ht="11.25" x14ac:dyDescent="0.2">
      <c r="A259" s="52" t="s">
        <v>674</v>
      </c>
      <c r="B259" s="12" t="s">
        <v>3022</v>
      </c>
      <c r="C259" s="51">
        <v>1850</v>
      </c>
    </row>
    <row r="260" spans="1:3" s="21" customFormat="1" ht="11.25" x14ac:dyDescent="0.2">
      <c r="A260" s="41" t="s">
        <v>711</v>
      </c>
      <c r="B260" s="8" t="s">
        <v>3023</v>
      </c>
      <c r="C260" s="50">
        <v>23100</v>
      </c>
    </row>
    <row r="261" spans="1:3" s="21" customFormat="1" ht="11.25" x14ac:dyDescent="0.2">
      <c r="A261" s="41" t="s">
        <v>674</v>
      </c>
      <c r="B261" s="8" t="s">
        <v>3024</v>
      </c>
      <c r="C261" s="50">
        <v>110631.84</v>
      </c>
    </row>
    <row r="262" spans="1:3" s="21" customFormat="1" ht="11.25" x14ac:dyDescent="0.2">
      <c r="A262" s="52" t="s">
        <v>674</v>
      </c>
      <c r="B262" s="8" t="s">
        <v>3003</v>
      </c>
      <c r="C262" s="49">
        <v>5241.01</v>
      </c>
    </row>
    <row r="263" spans="1:3" s="21" customFormat="1" ht="11.25" x14ac:dyDescent="0.2">
      <c r="A263" s="41" t="s">
        <v>717</v>
      </c>
      <c r="B263" s="8" t="s">
        <v>2997</v>
      </c>
      <c r="C263" s="49">
        <v>18819.75</v>
      </c>
    </row>
    <row r="264" spans="1:3" s="21" customFormat="1" ht="11.25" x14ac:dyDescent="0.2">
      <c r="A264" s="41" t="s">
        <v>3025</v>
      </c>
      <c r="B264" s="11" t="s">
        <v>3026</v>
      </c>
      <c r="C264" s="50"/>
    </row>
    <row r="265" spans="1:3" s="21" customFormat="1" ht="11.25" x14ac:dyDescent="0.2">
      <c r="A265" s="41" t="s">
        <v>3027</v>
      </c>
      <c r="B265" s="8" t="s">
        <v>3001</v>
      </c>
      <c r="C265" s="50"/>
    </row>
    <row r="266" spans="1:3" s="21" customFormat="1" ht="11.25" x14ac:dyDescent="0.2">
      <c r="A266" s="52" t="s">
        <v>674</v>
      </c>
      <c r="B266" s="8" t="s">
        <v>3004</v>
      </c>
      <c r="C266" s="50"/>
    </row>
    <row r="267" spans="1:3" s="21" customFormat="1" ht="11.25" x14ac:dyDescent="0.2">
      <c r="A267" s="52" t="s">
        <v>674</v>
      </c>
      <c r="B267" s="8" t="s">
        <v>3028</v>
      </c>
      <c r="C267" s="50"/>
    </row>
    <row r="268" spans="1:3" s="21" customFormat="1" ht="11.25" x14ac:dyDescent="0.2">
      <c r="A268" s="41" t="s">
        <v>719</v>
      </c>
      <c r="B268" s="8" t="s">
        <v>3003</v>
      </c>
      <c r="C268" s="49">
        <v>5241.01</v>
      </c>
    </row>
    <row r="269" spans="1:3" s="21" customFormat="1" ht="11.25" x14ac:dyDescent="0.2">
      <c r="A269" s="41" t="s">
        <v>721</v>
      </c>
      <c r="B269" s="8" t="s">
        <v>2997</v>
      </c>
      <c r="C269" s="49">
        <v>18819.75</v>
      </c>
    </row>
    <row r="270" spans="1:3" s="21" customFormat="1" ht="11.25" x14ac:dyDescent="0.2">
      <c r="A270" s="41" t="s">
        <v>3029</v>
      </c>
      <c r="B270" s="11" t="s">
        <v>2999</v>
      </c>
      <c r="C270" s="50"/>
    </row>
    <row r="271" spans="1:3" s="21" customFormat="1" ht="11.25" x14ac:dyDescent="0.2">
      <c r="A271" s="41" t="s">
        <v>3030</v>
      </c>
      <c r="B271" s="8" t="s">
        <v>3001</v>
      </c>
      <c r="C271" s="50"/>
    </row>
    <row r="272" spans="1:3" s="21" customFormat="1" ht="11.25" x14ac:dyDescent="0.2">
      <c r="A272" s="41" t="s">
        <v>674</v>
      </c>
      <c r="B272" s="8" t="s">
        <v>3008</v>
      </c>
      <c r="C272" s="50"/>
    </row>
    <row r="273" spans="1:3" s="21" customFormat="1" ht="11.25" x14ac:dyDescent="0.2">
      <c r="A273" s="41" t="s">
        <v>674</v>
      </c>
      <c r="B273" s="11" t="s">
        <v>3031</v>
      </c>
      <c r="C273" s="49">
        <v>1620</v>
      </c>
    </row>
    <row r="274" spans="1:3" s="21" customFormat="1" ht="11.25" x14ac:dyDescent="0.2">
      <c r="A274" s="41" t="s">
        <v>725</v>
      </c>
      <c r="B274" s="8" t="s">
        <v>2997</v>
      </c>
      <c r="C274" s="49">
        <v>18819.75</v>
      </c>
    </row>
    <row r="275" spans="1:3" s="21" customFormat="1" ht="11.25" x14ac:dyDescent="0.2">
      <c r="A275" s="41" t="s">
        <v>3032</v>
      </c>
      <c r="B275" s="11" t="s">
        <v>2999</v>
      </c>
      <c r="C275" s="50"/>
    </row>
    <row r="276" spans="1:3" s="21" customFormat="1" ht="11.25" x14ac:dyDescent="0.2">
      <c r="A276" s="41" t="s">
        <v>3033</v>
      </c>
      <c r="B276" s="8" t="s">
        <v>3001</v>
      </c>
      <c r="C276" s="50"/>
    </row>
    <row r="277" spans="1:3" s="21" customFormat="1" ht="11.25" x14ac:dyDescent="0.2">
      <c r="A277" s="41" t="s">
        <v>674</v>
      </c>
      <c r="B277" s="8" t="s">
        <v>3002</v>
      </c>
      <c r="C277" s="50"/>
    </row>
    <row r="278" spans="1:3" s="21" customFormat="1" ht="11.25" x14ac:dyDescent="0.2">
      <c r="A278" s="41" t="s">
        <v>727</v>
      </c>
      <c r="B278" s="8" t="s">
        <v>3003</v>
      </c>
      <c r="C278" s="49">
        <v>5241.01</v>
      </c>
    </row>
    <row r="279" spans="1:3" s="21" customFormat="1" ht="11.25" x14ac:dyDescent="0.2">
      <c r="A279" s="41" t="s">
        <v>729</v>
      </c>
      <c r="B279" s="8" t="s">
        <v>2997</v>
      </c>
      <c r="C279" s="49">
        <v>18819.75</v>
      </c>
    </row>
    <row r="280" spans="1:3" s="21" customFormat="1" ht="11.25" x14ac:dyDescent="0.2">
      <c r="A280" s="41" t="s">
        <v>3034</v>
      </c>
      <c r="B280" s="11" t="s">
        <v>3026</v>
      </c>
      <c r="C280" s="50"/>
    </row>
    <row r="281" spans="1:3" s="21" customFormat="1" ht="11.25" x14ac:dyDescent="0.2">
      <c r="A281" s="41" t="s">
        <v>3035</v>
      </c>
      <c r="B281" s="8" t="s">
        <v>3001</v>
      </c>
      <c r="C281" s="49"/>
    </row>
    <row r="282" spans="1:3" s="21" customFormat="1" ht="11.25" x14ac:dyDescent="0.2">
      <c r="A282" s="41" t="s">
        <v>674</v>
      </c>
      <c r="B282" s="8" t="s">
        <v>3008</v>
      </c>
      <c r="C282" s="49"/>
    </row>
    <row r="283" spans="1:3" s="21" customFormat="1" ht="11.25" x14ac:dyDescent="0.2">
      <c r="A283" s="41" t="s">
        <v>731</v>
      </c>
      <c r="B283" s="8" t="s">
        <v>2997</v>
      </c>
      <c r="C283" s="49">
        <v>18819.75</v>
      </c>
    </row>
    <row r="284" spans="1:3" s="21" customFormat="1" ht="11.25" x14ac:dyDescent="0.2">
      <c r="A284" s="41" t="s">
        <v>3036</v>
      </c>
      <c r="B284" s="11" t="s">
        <v>2999</v>
      </c>
      <c r="C284" s="50"/>
    </row>
    <row r="285" spans="1:3" s="21" customFormat="1" ht="11.25" x14ac:dyDescent="0.2">
      <c r="A285" s="41" t="s">
        <v>3037</v>
      </c>
      <c r="B285" s="8" t="s">
        <v>3001</v>
      </c>
      <c r="C285" s="50"/>
    </row>
    <row r="286" spans="1:3" s="21" customFormat="1" ht="11.25" x14ac:dyDescent="0.2">
      <c r="A286" s="41" t="s">
        <v>674</v>
      </c>
      <c r="B286" s="8" t="s">
        <v>3002</v>
      </c>
      <c r="C286" s="50"/>
    </row>
    <row r="287" spans="1:3" s="21" customFormat="1" ht="11.25" x14ac:dyDescent="0.2">
      <c r="A287" s="41" t="s">
        <v>733</v>
      </c>
      <c r="B287" s="8" t="s">
        <v>3003</v>
      </c>
      <c r="C287" s="49">
        <v>5241.01</v>
      </c>
    </row>
    <row r="288" spans="1:3" s="21" customFormat="1" ht="11.25" x14ac:dyDescent="0.2">
      <c r="A288" s="41" t="s">
        <v>735</v>
      </c>
      <c r="B288" s="8" t="s">
        <v>2997</v>
      </c>
      <c r="C288" s="49">
        <v>18819.75</v>
      </c>
    </row>
    <row r="289" spans="1:3" s="21" customFormat="1" ht="11.25" x14ac:dyDescent="0.2">
      <c r="A289" s="41" t="s">
        <v>3038</v>
      </c>
      <c r="B289" s="11" t="s">
        <v>2999</v>
      </c>
      <c r="C289" s="50"/>
    </row>
    <row r="290" spans="1:3" s="21" customFormat="1" ht="11.25" x14ac:dyDescent="0.2">
      <c r="A290" s="41" t="s">
        <v>3039</v>
      </c>
      <c r="B290" s="8" t="s">
        <v>3001</v>
      </c>
      <c r="C290" s="50"/>
    </row>
    <row r="291" spans="1:3" s="21" customFormat="1" ht="11.25" x14ac:dyDescent="0.2">
      <c r="A291" s="41" t="s">
        <v>674</v>
      </c>
      <c r="B291" s="8" t="s">
        <v>3008</v>
      </c>
      <c r="C291" s="50"/>
    </row>
    <row r="292" spans="1:3" s="21" customFormat="1" ht="11.25" x14ac:dyDescent="0.2">
      <c r="A292" s="41" t="s">
        <v>738</v>
      </c>
      <c r="B292" s="11" t="s">
        <v>3040</v>
      </c>
      <c r="C292" s="50">
        <v>1170</v>
      </c>
    </row>
    <row r="293" spans="1:3" s="21" customFormat="1" ht="11.25" x14ac:dyDescent="0.2">
      <c r="A293" s="41" t="s">
        <v>742</v>
      </c>
      <c r="B293" s="11" t="s">
        <v>3041</v>
      </c>
      <c r="C293" s="50">
        <v>5060</v>
      </c>
    </row>
    <row r="294" spans="1:3" s="21" customFormat="1" ht="11.25" x14ac:dyDescent="0.2">
      <c r="A294" s="41" t="s">
        <v>674</v>
      </c>
      <c r="B294" s="11" t="s">
        <v>3042</v>
      </c>
      <c r="C294" s="50">
        <v>13450</v>
      </c>
    </row>
    <row r="295" spans="1:3" s="21" customFormat="1" ht="11.25" x14ac:dyDescent="0.2">
      <c r="A295" s="41" t="s">
        <v>674</v>
      </c>
      <c r="B295" s="8" t="s">
        <v>3043</v>
      </c>
      <c r="C295" s="50"/>
    </row>
    <row r="296" spans="1:3" s="21" customFormat="1" ht="11.25" x14ac:dyDescent="0.2">
      <c r="A296" s="41" t="s">
        <v>3044</v>
      </c>
      <c r="B296" s="8" t="s">
        <v>3045</v>
      </c>
      <c r="C296" s="50"/>
    </row>
    <row r="297" spans="1:3" s="21" customFormat="1" ht="11.25" x14ac:dyDescent="0.2">
      <c r="A297" s="41" t="s">
        <v>674</v>
      </c>
      <c r="B297" s="8" t="s">
        <v>3046</v>
      </c>
      <c r="C297" s="50"/>
    </row>
    <row r="298" spans="1:3" s="21" customFormat="1" ht="11.25" x14ac:dyDescent="0.2">
      <c r="A298" s="41" t="s">
        <v>748</v>
      </c>
      <c r="B298" s="8" t="s">
        <v>3047</v>
      </c>
      <c r="C298" s="50">
        <v>230</v>
      </c>
    </row>
    <row r="299" spans="1:3" s="21" customFormat="1" ht="11.25" x14ac:dyDescent="0.2">
      <c r="A299" s="41" t="s">
        <v>751</v>
      </c>
      <c r="B299" s="8" t="s">
        <v>3048</v>
      </c>
      <c r="C299" s="49">
        <v>13560</v>
      </c>
    </row>
    <row r="300" spans="1:3" s="21" customFormat="1" ht="11.25" x14ac:dyDescent="0.2">
      <c r="A300" s="41" t="s">
        <v>3049</v>
      </c>
      <c r="B300" s="8" t="s">
        <v>3050</v>
      </c>
      <c r="C300" s="49"/>
    </row>
    <row r="301" spans="1:3" s="21" customFormat="1" ht="11.25" x14ac:dyDescent="0.2">
      <c r="A301" s="41" t="s">
        <v>674</v>
      </c>
      <c r="B301" s="8" t="s">
        <v>3051</v>
      </c>
      <c r="C301" s="49"/>
    </row>
    <row r="302" spans="1:3" s="21" customFormat="1" ht="11.25" x14ac:dyDescent="0.2">
      <c r="A302" s="41" t="s">
        <v>3049</v>
      </c>
      <c r="B302" s="8" t="s">
        <v>3052</v>
      </c>
      <c r="C302" s="49"/>
    </row>
    <row r="303" spans="1:3" s="21" customFormat="1" ht="11.25" x14ac:dyDescent="0.2">
      <c r="A303" s="41" t="s">
        <v>674</v>
      </c>
      <c r="B303" s="8" t="s">
        <v>3053</v>
      </c>
      <c r="C303" s="49"/>
    </row>
    <row r="304" spans="1:3" s="21" customFormat="1" ht="11.25" x14ac:dyDescent="0.2">
      <c r="A304" s="41" t="s">
        <v>753</v>
      </c>
      <c r="B304" s="8" t="s">
        <v>3003</v>
      </c>
      <c r="C304" s="49">
        <v>5241.01</v>
      </c>
    </row>
    <row r="305" spans="1:3" s="21" customFormat="1" ht="11.25" x14ac:dyDescent="0.2">
      <c r="A305" s="41" t="s">
        <v>756</v>
      </c>
      <c r="B305" s="8" t="s">
        <v>3054</v>
      </c>
      <c r="C305" s="49">
        <v>11948.5</v>
      </c>
    </row>
    <row r="306" spans="1:3" s="21" customFormat="1" ht="11.25" x14ac:dyDescent="0.2">
      <c r="A306" s="41" t="s">
        <v>3055</v>
      </c>
      <c r="B306" s="8" t="s">
        <v>3056</v>
      </c>
      <c r="C306" s="49"/>
    </row>
    <row r="307" spans="1:3" s="21" customFormat="1" ht="11.25" x14ac:dyDescent="0.2">
      <c r="A307" s="41" t="s">
        <v>3057</v>
      </c>
      <c r="B307" s="8" t="s">
        <v>2994</v>
      </c>
      <c r="C307" s="49"/>
    </row>
    <row r="308" spans="1:3" s="21" customFormat="1" ht="11.25" x14ac:dyDescent="0.2">
      <c r="A308" s="41" t="s">
        <v>674</v>
      </c>
      <c r="B308" s="8" t="s">
        <v>3054</v>
      </c>
      <c r="C308" s="49">
        <v>11948.5</v>
      </c>
    </row>
    <row r="309" spans="1:3" s="21" customFormat="1" ht="11.25" x14ac:dyDescent="0.2">
      <c r="A309" s="41" t="s">
        <v>3058</v>
      </c>
      <c r="B309" s="8" t="s">
        <v>3056</v>
      </c>
      <c r="C309" s="49"/>
    </row>
    <row r="310" spans="1:3" s="21" customFormat="1" ht="11.25" x14ac:dyDescent="0.2">
      <c r="A310" s="41" t="s">
        <v>3059</v>
      </c>
      <c r="B310" s="8" t="s">
        <v>2994</v>
      </c>
      <c r="C310" s="49"/>
    </row>
    <row r="311" spans="1:3" s="21" customFormat="1" ht="11.25" x14ac:dyDescent="0.2">
      <c r="A311" s="41" t="s">
        <v>759</v>
      </c>
      <c r="B311" s="8" t="s">
        <v>3054</v>
      </c>
      <c r="C311" s="49">
        <v>11948.5</v>
      </c>
    </row>
    <row r="312" spans="1:3" s="21" customFormat="1" ht="11.25" x14ac:dyDescent="0.2">
      <c r="A312" s="41" t="s">
        <v>674</v>
      </c>
      <c r="B312" s="8" t="s">
        <v>3056</v>
      </c>
      <c r="C312" s="49"/>
    </row>
    <row r="313" spans="1:3" s="21" customFormat="1" ht="11.25" x14ac:dyDescent="0.2">
      <c r="A313" s="41" t="s">
        <v>3060</v>
      </c>
      <c r="B313" s="8" t="s">
        <v>2994</v>
      </c>
      <c r="C313" s="49"/>
    </row>
    <row r="314" spans="1:3" s="21" customFormat="1" ht="11.25" x14ac:dyDescent="0.2">
      <c r="A314" s="41" t="s">
        <v>3061</v>
      </c>
      <c r="B314" s="8" t="s">
        <v>3062</v>
      </c>
      <c r="C314" s="49"/>
    </row>
    <row r="315" spans="1:3" s="21" customFormat="1" ht="11.25" x14ac:dyDescent="0.2">
      <c r="A315" s="41" t="s">
        <v>761</v>
      </c>
      <c r="B315" s="8" t="s">
        <v>3054</v>
      </c>
      <c r="C315" s="49">
        <v>11948.5</v>
      </c>
    </row>
    <row r="316" spans="1:3" s="21" customFormat="1" ht="11.25" x14ac:dyDescent="0.2">
      <c r="A316" s="41" t="s">
        <v>674</v>
      </c>
      <c r="B316" s="8" t="s">
        <v>3056</v>
      </c>
      <c r="C316" s="49"/>
    </row>
    <row r="317" spans="1:3" s="21" customFormat="1" ht="11.25" x14ac:dyDescent="0.2">
      <c r="A317" s="41" t="s">
        <v>3063</v>
      </c>
      <c r="B317" s="8" t="s">
        <v>2994</v>
      </c>
      <c r="C317" s="49"/>
    </row>
    <row r="318" spans="1:3" s="21" customFormat="1" ht="11.25" x14ac:dyDescent="0.2">
      <c r="A318" s="41" t="s">
        <v>763</v>
      </c>
      <c r="B318" s="8" t="s">
        <v>3054</v>
      </c>
      <c r="C318" s="49">
        <v>11948.5</v>
      </c>
    </row>
    <row r="319" spans="1:3" s="21" customFormat="1" ht="11.25" x14ac:dyDescent="0.2">
      <c r="A319" s="41" t="s">
        <v>3064</v>
      </c>
      <c r="B319" s="8" t="s">
        <v>3056</v>
      </c>
      <c r="C319" s="49"/>
    </row>
    <row r="320" spans="1:3" s="21" customFormat="1" ht="11.25" x14ac:dyDescent="0.2">
      <c r="A320" s="41" t="s">
        <v>674</v>
      </c>
      <c r="B320" s="8" t="s">
        <v>2994</v>
      </c>
      <c r="C320" s="49"/>
    </row>
    <row r="321" spans="1:3" s="21" customFormat="1" ht="11.25" x14ac:dyDescent="0.2">
      <c r="A321" s="41" t="s">
        <v>765</v>
      </c>
      <c r="B321" s="8" t="s">
        <v>3054</v>
      </c>
      <c r="C321" s="49">
        <v>11948.5</v>
      </c>
    </row>
    <row r="322" spans="1:3" s="21" customFormat="1" ht="11.25" x14ac:dyDescent="0.2">
      <c r="A322" s="41" t="s">
        <v>3065</v>
      </c>
      <c r="B322" s="8" t="s">
        <v>3056</v>
      </c>
      <c r="C322" s="49"/>
    </row>
    <row r="323" spans="1:3" s="21" customFormat="1" ht="11.25" x14ac:dyDescent="0.2">
      <c r="A323" s="41" t="s">
        <v>3066</v>
      </c>
      <c r="B323" s="8" t="s">
        <v>2994</v>
      </c>
      <c r="C323" s="49"/>
    </row>
    <row r="324" spans="1:3" s="21" customFormat="1" ht="11.25" x14ac:dyDescent="0.2">
      <c r="A324" s="41" t="s">
        <v>674</v>
      </c>
      <c r="B324" s="8" t="s">
        <v>3054</v>
      </c>
      <c r="C324" s="49">
        <v>11948.5</v>
      </c>
    </row>
    <row r="325" spans="1:3" s="21" customFormat="1" ht="11.25" x14ac:dyDescent="0.2">
      <c r="A325" s="41" t="s">
        <v>3067</v>
      </c>
      <c r="B325" s="8" t="s">
        <v>3056</v>
      </c>
      <c r="C325" s="49"/>
    </row>
    <row r="326" spans="1:3" s="21" customFormat="1" ht="11.25" x14ac:dyDescent="0.2">
      <c r="A326" s="41" t="s">
        <v>3068</v>
      </c>
      <c r="B326" s="8" t="s">
        <v>2994</v>
      </c>
      <c r="C326" s="49"/>
    </row>
    <row r="327" spans="1:3" s="21" customFormat="1" ht="11.25" x14ac:dyDescent="0.2">
      <c r="A327" s="41" t="s">
        <v>768</v>
      </c>
      <c r="B327" s="8" t="s">
        <v>3054</v>
      </c>
      <c r="C327" s="49">
        <v>11948.5</v>
      </c>
    </row>
    <row r="328" spans="1:3" s="21" customFormat="1" ht="11.25" x14ac:dyDescent="0.2">
      <c r="A328" s="41" t="s">
        <v>674</v>
      </c>
      <c r="B328" s="8" t="s">
        <v>3056</v>
      </c>
      <c r="C328" s="49"/>
    </row>
    <row r="329" spans="1:3" s="21" customFormat="1" ht="11.25" x14ac:dyDescent="0.2">
      <c r="A329" s="41" t="s">
        <v>3069</v>
      </c>
      <c r="B329" s="8" t="s">
        <v>2994</v>
      </c>
      <c r="C329" s="49"/>
    </row>
    <row r="330" spans="1:3" s="21" customFormat="1" ht="11.25" x14ac:dyDescent="0.2">
      <c r="A330" s="41" t="s">
        <v>770</v>
      </c>
      <c r="B330" s="8" t="s">
        <v>3054</v>
      </c>
      <c r="C330" s="49">
        <v>11948.5</v>
      </c>
    </row>
    <row r="331" spans="1:3" s="21" customFormat="1" ht="11.25" x14ac:dyDescent="0.2">
      <c r="A331" s="41" t="s">
        <v>3070</v>
      </c>
      <c r="B331" s="8" t="s">
        <v>3056</v>
      </c>
      <c r="C331" s="49"/>
    </row>
    <row r="332" spans="1:3" s="21" customFormat="1" ht="11.25" x14ac:dyDescent="0.2">
      <c r="A332" s="41" t="s">
        <v>674</v>
      </c>
      <c r="B332" s="8" t="s">
        <v>2994</v>
      </c>
      <c r="C332" s="49"/>
    </row>
    <row r="333" spans="1:3" s="21" customFormat="1" ht="11.25" x14ac:dyDescent="0.2">
      <c r="A333" s="41" t="s">
        <v>772</v>
      </c>
      <c r="B333" s="8" t="s">
        <v>3054</v>
      </c>
      <c r="C333" s="49">
        <v>11948.5</v>
      </c>
    </row>
    <row r="334" spans="1:3" s="21" customFormat="1" ht="11.25" x14ac:dyDescent="0.2">
      <c r="A334" s="41" t="s">
        <v>3071</v>
      </c>
      <c r="B334" s="8" t="s">
        <v>3056</v>
      </c>
      <c r="C334" s="49"/>
    </row>
    <row r="335" spans="1:3" s="21" customFormat="1" ht="11.25" x14ac:dyDescent="0.2">
      <c r="A335" s="41" t="s">
        <v>3072</v>
      </c>
      <c r="B335" s="8" t="s">
        <v>2994</v>
      </c>
      <c r="C335" s="49"/>
    </row>
    <row r="336" spans="1:3" s="21" customFormat="1" ht="11.25" x14ac:dyDescent="0.2">
      <c r="A336" s="41" t="s">
        <v>674</v>
      </c>
      <c r="B336" s="8" t="s">
        <v>3054</v>
      </c>
      <c r="C336" s="49">
        <v>11948.5</v>
      </c>
    </row>
    <row r="337" spans="1:3" s="21" customFormat="1" ht="11.25" x14ac:dyDescent="0.2">
      <c r="A337" s="41" t="s">
        <v>3073</v>
      </c>
      <c r="B337" s="8" t="s">
        <v>3056</v>
      </c>
      <c r="C337" s="49"/>
    </row>
    <row r="338" spans="1:3" s="21" customFormat="1" ht="11.25" x14ac:dyDescent="0.2">
      <c r="A338" s="41" t="s">
        <v>3074</v>
      </c>
      <c r="B338" s="8" t="s">
        <v>2994</v>
      </c>
      <c r="C338" s="49"/>
    </row>
    <row r="339" spans="1:3" s="21" customFormat="1" ht="11.25" x14ac:dyDescent="0.2">
      <c r="A339" s="41" t="s">
        <v>775</v>
      </c>
      <c r="B339" s="8" t="s">
        <v>3054</v>
      </c>
      <c r="C339" s="49">
        <v>11948.5</v>
      </c>
    </row>
    <row r="340" spans="1:3" s="21" customFormat="1" ht="11.25" x14ac:dyDescent="0.2">
      <c r="A340" s="41" t="s">
        <v>674</v>
      </c>
      <c r="B340" s="8" t="s">
        <v>3056</v>
      </c>
      <c r="C340" s="49"/>
    </row>
    <row r="341" spans="1:3" s="21" customFormat="1" ht="11.25" x14ac:dyDescent="0.2">
      <c r="A341" s="41" t="s">
        <v>3075</v>
      </c>
      <c r="B341" s="8" t="s">
        <v>2994</v>
      </c>
      <c r="C341" s="49"/>
    </row>
    <row r="342" spans="1:3" s="21" customFormat="1" ht="11.25" x14ac:dyDescent="0.2">
      <c r="A342" s="41" t="s">
        <v>778</v>
      </c>
      <c r="B342" s="8" t="s">
        <v>3076</v>
      </c>
      <c r="C342" s="49">
        <v>3680</v>
      </c>
    </row>
    <row r="343" spans="1:3" s="21" customFormat="1" ht="11.25" x14ac:dyDescent="0.2">
      <c r="A343" s="41" t="s">
        <v>780</v>
      </c>
      <c r="B343" s="8" t="s">
        <v>3076</v>
      </c>
      <c r="C343" s="49">
        <v>3680</v>
      </c>
    </row>
    <row r="344" spans="1:3" s="21" customFormat="1" ht="11.25" x14ac:dyDescent="0.2">
      <c r="A344" s="41" t="s">
        <v>674</v>
      </c>
      <c r="B344" s="8" t="s">
        <v>3076</v>
      </c>
      <c r="C344" s="49">
        <v>3680</v>
      </c>
    </row>
    <row r="345" spans="1:3" s="21" customFormat="1" ht="11.25" x14ac:dyDescent="0.2">
      <c r="A345" s="41" t="s">
        <v>783</v>
      </c>
      <c r="B345" s="8" t="s">
        <v>3076</v>
      </c>
      <c r="C345" s="49">
        <v>3680</v>
      </c>
    </row>
    <row r="346" spans="1:3" s="21" customFormat="1" ht="11.25" x14ac:dyDescent="0.2">
      <c r="A346" s="41" t="s">
        <v>785</v>
      </c>
      <c r="B346" s="8" t="s">
        <v>3076</v>
      </c>
      <c r="C346" s="49">
        <v>3680</v>
      </c>
    </row>
    <row r="347" spans="1:3" s="21" customFormat="1" ht="11.25" x14ac:dyDescent="0.2">
      <c r="A347" s="41" t="s">
        <v>787</v>
      </c>
      <c r="B347" s="8" t="s">
        <v>3076</v>
      </c>
      <c r="C347" s="49">
        <v>3680</v>
      </c>
    </row>
    <row r="348" spans="1:3" s="21" customFormat="1" ht="11.25" x14ac:dyDescent="0.2">
      <c r="A348" s="41" t="s">
        <v>674</v>
      </c>
      <c r="B348" s="8" t="s">
        <v>3076</v>
      </c>
      <c r="C348" s="49">
        <v>3680</v>
      </c>
    </row>
    <row r="349" spans="1:3" s="21" customFormat="1" ht="11.25" x14ac:dyDescent="0.2">
      <c r="A349" s="41" t="s">
        <v>790</v>
      </c>
      <c r="B349" s="8" t="s">
        <v>3076</v>
      </c>
      <c r="C349" s="49">
        <v>3680</v>
      </c>
    </row>
    <row r="350" spans="1:3" s="21" customFormat="1" ht="11.25" x14ac:dyDescent="0.2">
      <c r="A350" s="41" t="s">
        <v>792</v>
      </c>
      <c r="B350" s="8" t="s">
        <v>3076</v>
      </c>
      <c r="C350" s="49">
        <v>3680</v>
      </c>
    </row>
    <row r="351" spans="1:3" s="21" customFormat="1" ht="11.25" x14ac:dyDescent="0.2">
      <c r="A351" s="41" t="s">
        <v>794</v>
      </c>
      <c r="B351" s="8" t="s">
        <v>3076</v>
      </c>
      <c r="C351" s="49">
        <v>3680</v>
      </c>
    </row>
    <row r="352" spans="1:3" s="21" customFormat="1" ht="11.25" x14ac:dyDescent="0.2">
      <c r="A352" s="41" t="s">
        <v>674</v>
      </c>
      <c r="B352" s="8" t="s">
        <v>3076</v>
      </c>
      <c r="C352" s="49">
        <v>3680</v>
      </c>
    </row>
    <row r="353" spans="1:3" s="21" customFormat="1" ht="11.25" x14ac:dyDescent="0.2">
      <c r="A353" s="41" t="s">
        <v>797</v>
      </c>
      <c r="B353" s="8" t="s">
        <v>3076</v>
      </c>
      <c r="C353" s="49">
        <v>3680</v>
      </c>
    </row>
    <row r="354" spans="1:3" s="21" customFormat="1" ht="11.25" x14ac:dyDescent="0.2">
      <c r="A354" s="41" t="s">
        <v>674</v>
      </c>
      <c r="B354" s="8" t="s">
        <v>3077</v>
      </c>
      <c r="C354" s="49">
        <v>19498.25</v>
      </c>
    </row>
    <row r="355" spans="1:3" s="21" customFormat="1" ht="11.25" x14ac:dyDescent="0.2">
      <c r="A355" s="41" t="s">
        <v>674</v>
      </c>
      <c r="B355" s="8" t="s">
        <v>3077</v>
      </c>
      <c r="C355" s="49">
        <v>19498.25</v>
      </c>
    </row>
    <row r="356" spans="1:3" s="21" customFormat="1" ht="11.25" x14ac:dyDescent="0.2">
      <c r="A356" s="41" t="s">
        <v>804</v>
      </c>
      <c r="B356" s="8" t="s">
        <v>3078</v>
      </c>
      <c r="C356" s="50">
        <v>3815</v>
      </c>
    </row>
    <row r="357" spans="1:3" s="21" customFormat="1" ht="11.25" x14ac:dyDescent="0.2">
      <c r="A357" s="41" t="s">
        <v>808</v>
      </c>
      <c r="B357" s="8" t="s">
        <v>3079</v>
      </c>
      <c r="C357" s="50">
        <v>3950</v>
      </c>
    </row>
    <row r="358" spans="1:3" s="21" customFormat="1" ht="11.25" x14ac:dyDescent="0.2">
      <c r="A358" s="41" t="s">
        <v>674</v>
      </c>
      <c r="B358" s="8" t="s">
        <v>3080</v>
      </c>
      <c r="C358" s="50">
        <v>132825</v>
      </c>
    </row>
    <row r="359" spans="1:3" s="21" customFormat="1" ht="11.25" x14ac:dyDescent="0.2">
      <c r="A359" s="41" t="s">
        <v>674</v>
      </c>
      <c r="B359" s="8" t="s">
        <v>3081</v>
      </c>
      <c r="C359" s="50">
        <v>49148.7</v>
      </c>
    </row>
    <row r="360" spans="1:3" s="21" customFormat="1" ht="11.25" x14ac:dyDescent="0.2">
      <c r="A360" s="41" t="s">
        <v>674</v>
      </c>
      <c r="B360" s="8" t="s">
        <v>3082</v>
      </c>
      <c r="C360" s="50">
        <v>112723</v>
      </c>
    </row>
    <row r="361" spans="1:3" s="21" customFormat="1" ht="11.25" x14ac:dyDescent="0.2">
      <c r="A361" s="41" t="s">
        <v>674</v>
      </c>
      <c r="B361" s="8" t="s">
        <v>3083</v>
      </c>
      <c r="C361" s="50"/>
    </row>
    <row r="362" spans="1:3" s="21" customFormat="1" ht="11.25" x14ac:dyDescent="0.2">
      <c r="A362" s="41" t="s">
        <v>674</v>
      </c>
      <c r="B362" s="8" t="s">
        <v>3084</v>
      </c>
      <c r="C362" s="50"/>
    </row>
    <row r="363" spans="1:3" s="21" customFormat="1" ht="11.25" x14ac:dyDescent="0.2">
      <c r="A363" s="41" t="s">
        <v>819</v>
      </c>
      <c r="B363" s="8" t="s">
        <v>3085</v>
      </c>
      <c r="C363" s="50">
        <v>13090.45</v>
      </c>
    </row>
    <row r="364" spans="1:3" s="21" customFormat="1" ht="11.25" x14ac:dyDescent="0.2">
      <c r="A364" s="41" t="s">
        <v>823</v>
      </c>
      <c r="B364" s="8" t="s">
        <v>3086</v>
      </c>
      <c r="C364" s="50">
        <v>5560</v>
      </c>
    </row>
    <row r="365" spans="1:3" s="21" customFormat="1" ht="11.25" x14ac:dyDescent="0.2">
      <c r="A365" s="41" t="s">
        <v>3087</v>
      </c>
      <c r="B365" s="8" t="s">
        <v>3088</v>
      </c>
      <c r="C365" s="50"/>
    </row>
    <row r="366" spans="1:3" s="21" customFormat="1" ht="11.25" x14ac:dyDescent="0.2">
      <c r="A366" s="41" t="s">
        <v>3089</v>
      </c>
      <c r="B366" s="8" t="s">
        <v>3056</v>
      </c>
      <c r="C366" s="50"/>
    </row>
    <row r="367" spans="1:3" s="21" customFormat="1" ht="11.25" x14ac:dyDescent="0.2">
      <c r="A367" s="41" t="s">
        <v>674</v>
      </c>
      <c r="B367" s="8" t="s">
        <v>2994</v>
      </c>
      <c r="C367" s="50"/>
    </row>
    <row r="368" spans="1:3" s="21" customFormat="1" ht="11.25" x14ac:dyDescent="0.2">
      <c r="A368" s="41" t="s">
        <v>825</v>
      </c>
      <c r="B368" s="8" t="s">
        <v>3086</v>
      </c>
      <c r="C368" s="50">
        <v>5560</v>
      </c>
    </row>
    <row r="369" spans="1:3" s="21" customFormat="1" ht="11.25" x14ac:dyDescent="0.2">
      <c r="A369" s="41" t="s">
        <v>3090</v>
      </c>
      <c r="B369" s="8" t="s">
        <v>3088</v>
      </c>
      <c r="C369" s="50"/>
    </row>
    <row r="370" spans="1:3" s="21" customFormat="1" ht="11.25" x14ac:dyDescent="0.2">
      <c r="A370" s="41" t="s">
        <v>3091</v>
      </c>
      <c r="B370" s="8" t="s">
        <v>3056</v>
      </c>
      <c r="C370" s="50"/>
    </row>
    <row r="371" spans="1:3" s="21" customFormat="1" ht="11.25" x14ac:dyDescent="0.2">
      <c r="A371" s="41" t="s">
        <v>674</v>
      </c>
      <c r="B371" s="8" t="s">
        <v>2994</v>
      </c>
      <c r="C371" s="50"/>
    </row>
    <row r="372" spans="1:3" s="21" customFormat="1" ht="11.25" x14ac:dyDescent="0.2">
      <c r="A372" s="41" t="s">
        <v>674</v>
      </c>
      <c r="B372" s="8" t="s">
        <v>3092</v>
      </c>
      <c r="C372" s="50">
        <v>10304</v>
      </c>
    </row>
    <row r="373" spans="1:3" s="21" customFormat="1" ht="11.25" x14ac:dyDescent="0.2">
      <c r="A373" s="41" t="s">
        <v>831</v>
      </c>
      <c r="B373" s="8" t="s">
        <v>3093</v>
      </c>
      <c r="C373" s="50">
        <v>5796</v>
      </c>
    </row>
    <row r="374" spans="1:3" s="21" customFormat="1" ht="11.25" x14ac:dyDescent="0.2">
      <c r="A374" s="41" t="s">
        <v>835</v>
      </c>
      <c r="B374" s="8" t="s">
        <v>3094</v>
      </c>
      <c r="C374" s="50">
        <v>53801.599999999999</v>
      </c>
    </row>
    <row r="375" spans="1:3" s="21" customFormat="1" ht="11.25" x14ac:dyDescent="0.2">
      <c r="A375" s="41" t="s">
        <v>3095</v>
      </c>
      <c r="B375" s="8" t="s">
        <v>3094</v>
      </c>
      <c r="C375" s="50"/>
    </row>
    <row r="376" spans="1:3" s="21" customFormat="1" ht="11.25" x14ac:dyDescent="0.2">
      <c r="A376" s="41" t="s">
        <v>838</v>
      </c>
      <c r="B376" s="8" t="s">
        <v>3096</v>
      </c>
      <c r="C376" s="50">
        <v>2555.46</v>
      </c>
    </row>
    <row r="377" spans="1:3" s="21" customFormat="1" ht="11.25" x14ac:dyDescent="0.2">
      <c r="A377" s="41" t="s">
        <v>842</v>
      </c>
      <c r="B377" s="8" t="s">
        <v>3097</v>
      </c>
      <c r="C377" s="50">
        <v>16615</v>
      </c>
    </row>
    <row r="378" spans="1:3" s="21" customFormat="1" ht="11.25" x14ac:dyDescent="0.2">
      <c r="A378" s="41" t="s">
        <v>674</v>
      </c>
      <c r="B378" s="8" t="s">
        <v>3098</v>
      </c>
      <c r="C378" s="50">
        <f>512*1.15</f>
        <v>588.79999999999995</v>
      </c>
    </row>
    <row r="379" spans="1:3" s="21" customFormat="1" ht="11.25" x14ac:dyDescent="0.2">
      <c r="A379" s="41" t="s">
        <v>674</v>
      </c>
      <c r="B379" s="8" t="s">
        <v>3099</v>
      </c>
      <c r="C379" s="50">
        <f>100*1.15</f>
        <v>114.99999999999999</v>
      </c>
    </row>
    <row r="380" spans="1:3" s="21" customFormat="1" ht="11.25" x14ac:dyDescent="0.2">
      <c r="A380" s="41" t="s">
        <v>674</v>
      </c>
      <c r="B380" s="8" t="s">
        <v>3100</v>
      </c>
      <c r="C380" s="50">
        <f>1790*1.15</f>
        <v>2058.5</v>
      </c>
    </row>
    <row r="381" spans="1:3" s="21" customFormat="1" ht="11.25" x14ac:dyDescent="0.2">
      <c r="A381" s="41" t="s">
        <v>674</v>
      </c>
      <c r="B381" s="8" t="s">
        <v>3101</v>
      </c>
      <c r="C381" s="50">
        <f>865.7*1.15</f>
        <v>995.55499999999995</v>
      </c>
    </row>
    <row r="382" spans="1:3" s="21" customFormat="1" ht="11.25" x14ac:dyDescent="0.2">
      <c r="A382" s="41" t="s">
        <v>854</v>
      </c>
      <c r="B382" s="8" t="s">
        <v>3102</v>
      </c>
      <c r="C382" s="50">
        <f>14400*1.15</f>
        <v>16560</v>
      </c>
    </row>
    <row r="383" spans="1:3" s="21" customFormat="1" ht="11.25" x14ac:dyDescent="0.2">
      <c r="A383" s="41" t="s">
        <v>858</v>
      </c>
      <c r="B383" s="8" t="s">
        <v>3103</v>
      </c>
      <c r="C383" s="50">
        <v>11700</v>
      </c>
    </row>
    <row r="384" spans="1:3" s="21" customFormat="1" ht="11.25" x14ac:dyDescent="0.2">
      <c r="A384" s="41" t="s">
        <v>861</v>
      </c>
      <c r="B384" s="8" t="s">
        <v>3104</v>
      </c>
      <c r="C384" s="50">
        <v>12582.15</v>
      </c>
    </row>
    <row r="385" spans="1:3" s="21" customFormat="1" ht="11.25" x14ac:dyDescent="0.2">
      <c r="A385" s="41" t="s">
        <v>865</v>
      </c>
      <c r="B385" s="8" t="s">
        <v>3105</v>
      </c>
      <c r="C385" s="50">
        <f>130.43*1.15</f>
        <v>149.99449999999999</v>
      </c>
    </row>
    <row r="386" spans="1:3" s="21" customFormat="1" ht="11.25" x14ac:dyDescent="0.2">
      <c r="A386" s="41" t="s">
        <v>868</v>
      </c>
      <c r="B386" s="8" t="s">
        <v>3106</v>
      </c>
      <c r="C386" s="50">
        <f>130.43*1.15</f>
        <v>149.99449999999999</v>
      </c>
    </row>
    <row r="387" spans="1:3" s="21" customFormat="1" ht="11.25" x14ac:dyDescent="0.2">
      <c r="A387" s="41" t="s">
        <v>871</v>
      </c>
      <c r="B387" s="8" t="s">
        <v>3107</v>
      </c>
      <c r="C387" s="50">
        <v>912.65</v>
      </c>
    </row>
    <row r="388" spans="1:3" s="21" customFormat="1" ht="11.25" x14ac:dyDescent="0.2">
      <c r="A388" s="41" t="s">
        <v>674</v>
      </c>
      <c r="B388" s="8" t="s">
        <v>3108</v>
      </c>
      <c r="C388" s="50">
        <v>4522.37</v>
      </c>
    </row>
    <row r="389" spans="1:3" s="21" customFormat="1" ht="11.25" x14ac:dyDescent="0.2">
      <c r="A389" s="41" t="s">
        <v>876</v>
      </c>
      <c r="B389" s="8" t="s">
        <v>3105</v>
      </c>
      <c r="C389" s="50">
        <f>260.86*1.15</f>
        <v>299.98899999999998</v>
      </c>
    </row>
    <row r="390" spans="1:3" s="21" customFormat="1" ht="11.25" x14ac:dyDescent="0.2">
      <c r="A390" s="41" t="s">
        <v>879</v>
      </c>
      <c r="B390" s="9" t="s">
        <v>3106</v>
      </c>
      <c r="C390" s="51">
        <f>260.86*1.15</f>
        <v>299.98899999999998</v>
      </c>
    </row>
    <row r="391" spans="1:3" s="21" customFormat="1" ht="11.25" x14ac:dyDescent="0.2">
      <c r="A391" s="41" t="s">
        <v>882</v>
      </c>
      <c r="B391" s="9" t="s">
        <v>884</v>
      </c>
      <c r="C391" s="51">
        <f>10839.72*1.15</f>
        <v>12465.677999999998</v>
      </c>
    </row>
    <row r="392" spans="1:3" s="21" customFormat="1" ht="11.25" x14ac:dyDescent="0.2">
      <c r="A392" s="41" t="s">
        <v>885</v>
      </c>
      <c r="B392" s="9" t="s">
        <v>884</v>
      </c>
      <c r="C392" s="51">
        <f t="shared" ref="C392:C404" si="0">10839.72*1.15</f>
        <v>12465.677999999998</v>
      </c>
    </row>
    <row r="393" spans="1:3" s="21" customFormat="1" ht="11.25" x14ac:dyDescent="0.2">
      <c r="A393" s="41" t="s">
        <v>887</v>
      </c>
      <c r="B393" s="9" t="s">
        <v>884</v>
      </c>
      <c r="C393" s="51">
        <f t="shared" si="0"/>
        <v>12465.677999999998</v>
      </c>
    </row>
    <row r="394" spans="1:3" s="21" customFormat="1" ht="11.25" x14ac:dyDescent="0.2">
      <c r="A394" s="41" t="s">
        <v>889</v>
      </c>
      <c r="B394" s="9" t="s">
        <v>884</v>
      </c>
      <c r="C394" s="51">
        <f t="shared" si="0"/>
        <v>12465.677999999998</v>
      </c>
    </row>
    <row r="395" spans="1:3" s="21" customFormat="1" ht="11.25" x14ac:dyDescent="0.2">
      <c r="A395" s="41" t="s">
        <v>891</v>
      </c>
      <c r="B395" s="9" t="s">
        <v>884</v>
      </c>
      <c r="C395" s="51">
        <f t="shared" si="0"/>
        <v>12465.677999999998</v>
      </c>
    </row>
    <row r="396" spans="1:3" s="21" customFormat="1" ht="11.25" x14ac:dyDescent="0.2">
      <c r="A396" s="41" t="s">
        <v>893</v>
      </c>
      <c r="B396" s="9" t="s">
        <v>884</v>
      </c>
      <c r="C396" s="51">
        <f t="shared" si="0"/>
        <v>12465.677999999998</v>
      </c>
    </row>
    <row r="397" spans="1:3" s="21" customFormat="1" ht="11.25" x14ac:dyDescent="0.2">
      <c r="A397" s="41" t="s">
        <v>895</v>
      </c>
      <c r="B397" s="9" t="s">
        <v>884</v>
      </c>
      <c r="C397" s="51">
        <f t="shared" si="0"/>
        <v>12465.677999999998</v>
      </c>
    </row>
    <row r="398" spans="1:3" s="21" customFormat="1" ht="11.25" x14ac:dyDescent="0.2">
      <c r="A398" s="41" t="s">
        <v>897</v>
      </c>
      <c r="B398" s="9" t="s">
        <v>884</v>
      </c>
      <c r="C398" s="51">
        <f t="shared" si="0"/>
        <v>12465.677999999998</v>
      </c>
    </row>
    <row r="399" spans="1:3" s="21" customFormat="1" ht="11.25" x14ac:dyDescent="0.2">
      <c r="A399" s="41" t="s">
        <v>899</v>
      </c>
      <c r="B399" s="9" t="s">
        <v>884</v>
      </c>
      <c r="C399" s="51">
        <f t="shared" si="0"/>
        <v>12465.677999999998</v>
      </c>
    </row>
    <row r="400" spans="1:3" s="21" customFormat="1" ht="11.25" x14ac:dyDescent="0.2">
      <c r="A400" s="41" t="s">
        <v>901</v>
      </c>
      <c r="B400" s="9" t="s">
        <v>884</v>
      </c>
      <c r="C400" s="51">
        <f t="shared" si="0"/>
        <v>12465.677999999998</v>
      </c>
    </row>
    <row r="401" spans="1:3" s="21" customFormat="1" ht="11.25" x14ac:dyDescent="0.2">
      <c r="A401" s="41" t="s">
        <v>903</v>
      </c>
      <c r="B401" s="9" t="s">
        <v>884</v>
      </c>
      <c r="C401" s="51">
        <f t="shared" si="0"/>
        <v>12465.677999999998</v>
      </c>
    </row>
    <row r="402" spans="1:3" s="21" customFormat="1" ht="11.25" x14ac:dyDescent="0.2">
      <c r="A402" s="41" t="s">
        <v>905</v>
      </c>
      <c r="B402" s="9" t="s">
        <v>884</v>
      </c>
      <c r="C402" s="51">
        <f t="shared" si="0"/>
        <v>12465.677999999998</v>
      </c>
    </row>
    <row r="403" spans="1:3" s="21" customFormat="1" ht="11.25" x14ac:dyDescent="0.2">
      <c r="A403" s="41" t="s">
        <v>907</v>
      </c>
      <c r="B403" s="9" t="s">
        <v>884</v>
      </c>
      <c r="C403" s="51">
        <f t="shared" si="0"/>
        <v>12465.677999999998</v>
      </c>
    </row>
    <row r="404" spans="1:3" s="21" customFormat="1" ht="11.25" x14ac:dyDescent="0.2">
      <c r="A404" s="41" t="s">
        <v>909</v>
      </c>
      <c r="B404" s="9" t="s">
        <v>884</v>
      </c>
      <c r="C404" s="51">
        <f t="shared" si="0"/>
        <v>12465.677999999998</v>
      </c>
    </row>
    <row r="405" spans="1:3" s="21" customFormat="1" ht="11.25" x14ac:dyDescent="0.2">
      <c r="A405" s="41" t="s">
        <v>895</v>
      </c>
      <c r="B405" s="8" t="s">
        <v>3108</v>
      </c>
      <c r="C405" s="50">
        <f>3861*1.15</f>
        <v>4440.1499999999996</v>
      </c>
    </row>
    <row r="406" spans="1:3" s="21" customFormat="1" ht="11.25" x14ac:dyDescent="0.2">
      <c r="A406" s="41" t="s">
        <v>914</v>
      </c>
      <c r="B406" s="8" t="s">
        <v>913</v>
      </c>
      <c r="C406" s="50">
        <f>3861*1.15</f>
        <v>4440.1499999999996</v>
      </c>
    </row>
    <row r="407" spans="1:3" s="21" customFormat="1" ht="11.25" x14ac:dyDescent="0.2">
      <c r="A407" s="41" t="s">
        <v>917</v>
      </c>
      <c r="B407" s="8" t="s">
        <v>916</v>
      </c>
      <c r="C407" s="50">
        <f>3861*1.15</f>
        <v>4440.1499999999996</v>
      </c>
    </row>
    <row r="408" spans="1:3" s="21" customFormat="1" ht="11.25" x14ac:dyDescent="0.2">
      <c r="A408" s="41" t="s">
        <v>897</v>
      </c>
      <c r="B408" s="8" t="s">
        <v>3109</v>
      </c>
      <c r="C408" s="50">
        <f t="shared" ref="C408:C415" si="1">9700*1.15</f>
        <v>11155</v>
      </c>
    </row>
    <row r="409" spans="1:3" s="21" customFormat="1" ht="11.25" x14ac:dyDescent="0.2">
      <c r="A409" s="41" t="s">
        <v>923</v>
      </c>
      <c r="B409" s="8" t="s">
        <v>922</v>
      </c>
      <c r="C409" s="50">
        <f t="shared" si="1"/>
        <v>11155</v>
      </c>
    </row>
    <row r="410" spans="1:3" s="21" customFormat="1" ht="11.25" x14ac:dyDescent="0.2">
      <c r="A410" s="41" t="s">
        <v>926</v>
      </c>
      <c r="B410" s="8" t="s">
        <v>925</v>
      </c>
      <c r="C410" s="50">
        <f t="shared" si="1"/>
        <v>11155</v>
      </c>
    </row>
    <row r="411" spans="1:3" s="21" customFormat="1" ht="11.25" x14ac:dyDescent="0.2">
      <c r="A411" s="41" t="s">
        <v>899</v>
      </c>
      <c r="B411" s="8" t="s">
        <v>928</v>
      </c>
      <c r="C411" s="50">
        <f t="shared" si="1"/>
        <v>11155</v>
      </c>
    </row>
    <row r="412" spans="1:3" s="21" customFormat="1" ht="11.25" x14ac:dyDescent="0.2">
      <c r="A412" s="41" t="s">
        <v>930</v>
      </c>
      <c r="B412" s="8" t="s">
        <v>3109</v>
      </c>
      <c r="C412" s="50">
        <f t="shared" si="1"/>
        <v>11155</v>
      </c>
    </row>
    <row r="413" spans="1:3" s="21" customFormat="1" ht="11.25" x14ac:dyDescent="0.2">
      <c r="A413" s="41" t="s">
        <v>932</v>
      </c>
      <c r="B413" s="8" t="s">
        <v>922</v>
      </c>
      <c r="C413" s="50">
        <f t="shared" si="1"/>
        <v>11155</v>
      </c>
    </row>
    <row r="414" spans="1:3" s="21" customFormat="1" ht="11.25" x14ac:dyDescent="0.2">
      <c r="A414" s="41" t="s">
        <v>901</v>
      </c>
      <c r="B414" s="8" t="s">
        <v>925</v>
      </c>
      <c r="C414" s="50">
        <f t="shared" si="1"/>
        <v>11155</v>
      </c>
    </row>
    <row r="415" spans="1:3" s="21" customFormat="1" ht="11.25" x14ac:dyDescent="0.2">
      <c r="A415" s="41" t="s">
        <v>935</v>
      </c>
      <c r="B415" s="8" t="s">
        <v>928</v>
      </c>
      <c r="C415" s="50">
        <f t="shared" si="1"/>
        <v>11155</v>
      </c>
    </row>
    <row r="416" spans="1:3" s="21" customFormat="1" ht="11.25" x14ac:dyDescent="0.2">
      <c r="A416" s="41" t="s">
        <v>938</v>
      </c>
      <c r="B416" s="8" t="s">
        <v>3110</v>
      </c>
      <c r="C416" s="50">
        <f>10839.72*1.15</f>
        <v>12465.677999999998</v>
      </c>
    </row>
    <row r="417" spans="1:3" s="21" customFormat="1" ht="11.25" x14ac:dyDescent="0.2">
      <c r="A417" s="41" t="s">
        <v>941</v>
      </c>
      <c r="B417" s="8" t="s">
        <v>3111</v>
      </c>
      <c r="C417" s="50">
        <f>4957*1.15</f>
        <v>5700.5499999999993</v>
      </c>
    </row>
    <row r="418" spans="1:3" s="21" customFormat="1" ht="11.25" x14ac:dyDescent="0.2">
      <c r="A418" s="41" t="s">
        <v>946</v>
      </c>
      <c r="B418" s="8" t="s">
        <v>945</v>
      </c>
      <c r="C418" s="50">
        <f>7290*1.15/3</f>
        <v>2794.5</v>
      </c>
    </row>
    <row r="419" spans="1:3" s="21" customFormat="1" ht="11.25" x14ac:dyDescent="0.2">
      <c r="A419" s="41" t="s">
        <v>948</v>
      </c>
      <c r="B419" s="8" t="s">
        <v>945</v>
      </c>
      <c r="C419" s="50">
        <f>7290*1.15/3</f>
        <v>2794.5</v>
      </c>
    </row>
    <row r="420" spans="1:3" s="21" customFormat="1" ht="11.25" x14ac:dyDescent="0.2">
      <c r="A420" s="41" t="s">
        <v>950</v>
      </c>
      <c r="B420" s="8" t="s">
        <v>945</v>
      </c>
      <c r="C420" s="50">
        <f>7290*1.15/3</f>
        <v>2794.5</v>
      </c>
    </row>
    <row r="421" spans="1:3" s="21" customFormat="1" ht="11.25" x14ac:dyDescent="0.2">
      <c r="A421" s="41" t="s">
        <v>296</v>
      </c>
      <c r="B421" s="8" t="s">
        <v>3112</v>
      </c>
      <c r="C421" s="50">
        <v>11960</v>
      </c>
    </row>
    <row r="422" spans="1:3" s="21" customFormat="1" ht="11.25" x14ac:dyDescent="0.2">
      <c r="A422" s="41" t="s">
        <v>674</v>
      </c>
      <c r="B422" s="8" t="s">
        <v>3113</v>
      </c>
      <c r="C422" s="50">
        <v>2266.7199999999998</v>
      </c>
    </row>
    <row r="423" spans="1:3" s="21" customFormat="1" ht="11.25" x14ac:dyDescent="0.2">
      <c r="A423" s="41" t="s">
        <v>956</v>
      </c>
      <c r="B423" s="10" t="s">
        <v>3114</v>
      </c>
      <c r="C423" s="42">
        <f>2106.72*1.15</f>
        <v>2422.7279999999996</v>
      </c>
    </row>
    <row r="424" spans="1:3" s="21" customFormat="1" ht="21" x14ac:dyDescent="0.2">
      <c r="A424" s="41" t="s">
        <v>959</v>
      </c>
      <c r="B424" s="10" t="s">
        <v>3115</v>
      </c>
      <c r="C424" s="42">
        <v>39206.78</v>
      </c>
    </row>
    <row r="425" spans="1:3" s="21" customFormat="1" ht="11.25" x14ac:dyDescent="0.2">
      <c r="A425" s="41" t="s">
        <v>963</v>
      </c>
      <c r="B425" s="10" t="s">
        <v>3116</v>
      </c>
      <c r="C425" s="42">
        <f>51845.64*1.15</f>
        <v>59622.485999999997</v>
      </c>
    </row>
    <row r="426" spans="1:3" s="21" customFormat="1" ht="11.25" x14ac:dyDescent="0.2">
      <c r="A426" s="41" t="s">
        <v>966</v>
      </c>
      <c r="B426" s="10" t="s">
        <v>3117</v>
      </c>
      <c r="C426" s="42">
        <f>2591.73*1.15</f>
        <v>2980.4894999999997</v>
      </c>
    </row>
    <row r="427" spans="1:3" s="21" customFormat="1" ht="11.25" x14ac:dyDescent="0.2">
      <c r="A427" s="41" t="s">
        <v>969</v>
      </c>
      <c r="B427" s="10" t="s">
        <v>3118</v>
      </c>
      <c r="C427" s="42">
        <f>4850*1.15</f>
        <v>5577.5</v>
      </c>
    </row>
    <row r="428" spans="1:3" s="21" customFormat="1" ht="11.25" x14ac:dyDescent="0.2">
      <c r="A428" s="41" t="s">
        <v>972</v>
      </c>
      <c r="B428" s="10" t="s">
        <v>3119</v>
      </c>
      <c r="C428" s="42">
        <f>9437*1.15</f>
        <v>10852.55</v>
      </c>
    </row>
    <row r="429" spans="1:3" s="21" customFormat="1" ht="11.25" x14ac:dyDescent="0.2">
      <c r="A429" s="41" t="s">
        <v>975</v>
      </c>
      <c r="B429" s="10" t="s">
        <v>3120</v>
      </c>
      <c r="C429" s="42">
        <v>4000.62</v>
      </c>
    </row>
    <row r="430" spans="1:3" s="21" customFormat="1" ht="11.25" x14ac:dyDescent="0.2">
      <c r="A430" s="41" t="s">
        <v>3121</v>
      </c>
      <c r="B430" s="10" t="s">
        <v>3122</v>
      </c>
      <c r="C430" s="42">
        <f>278822.1+185881.4</f>
        <v>464703.5</v>
      </c>
    </row>
    <row r="431" spans="1:3" s="21" customFormat="1" ht="11.25" x14ac:dyDescent="0.2">
      <c r="A431" s="41" t="s">
        <v>3123</v>
      </c>
      <c r="B431" s="10" t="s">
        <v>3122</v>
      </c>
      <c r="C431" s="42">
        <f>57404.55+38269.7</f>
        <v>95674.25</v>
      </c>
    </row>
    <row r="432" spans="1:3" s="21" customFormat="1" ht="11.25" x14ac:dyDescent="0.2">
      <c r="A432" s="41" t="s">
        <v>984</v>
      </c>
      <c r="B432" s="10" t="s">
        <v>3124</v>
      </c>
      <c r="C432" s="42">
        <f>6998*1.15</f>
        <v>8047.7</v>
      </c>
    </row>
    <row r="433" spans="1:3" s="21" customFormat="1" ht="11.25" x14ac:dyDescent="0.2">
      <c r="A433" s="41" t="s">
        <v>3125</v>
      </c>
      <c r="B433" s="10" t="s">
        <v>3126</v>
      </c>
      <c r="C433" s="42">
        <f>9456*1.15</f>
        <v>10874.4</v>
      </c>
    </row>
    <row r="434" spans="1:3" s="21" customFormat="1" ht="11.25" x14ac:dyDescent="0.2">
      <c r="A434" s="41" t="s">
        <v>991</v>
      </c>
      <c r="B434" s="10" t="s">
        <v>3127</v>
      </c>
      <c r="C434" s="42">
        <f>9198*1.15</f>
        <v>10577.699999999999</v>
      </c>
    </row>
    <row r="435" spans="1:3" s="21" customFormat="1" ht="11.25" x14ac:dyDescent="0.2">
      <c r="A435" s="52" t="s">
        <v>674</v>
      </c>
      <c r="B435" s="10" t="s">
        <v>3128</v>
      </c>
      <c r="C435" s="42">
        <v>690</v>
      </c>
    </row>
    <row r="436" spans="1:3" s="21" customFormat="1" ht="11.25" x14ac:dyDescent="0.2">
      <c r="A436" s="52" t="s">
        <v>674</v>
      </c>
      <c r="B436" s="10" t="s">
        <v>3129</v>
      </c>
      <c r="C436" s="42">
        <f>915.53*1.15</f>
        <v>1052.8594999999998</v>
      </c>
    </row>
    <row r="437" spans="1:3" s="21" customFormat="1" ht="11.25" x14ac:dyDescent="0.2">
      <c r="A437" s="52" t="s">
        <v>674</v>
      </c>
      <c r="B437" s="10" t="s">
        <v>3130</v>
      </c>
      <c r="C437" s="42">
        <v>4957.6499999999996</v>
      </c>
    </row>
    <row r="438" spans="1:3" s="21" customFormat="1" ht="11.25" x14ac:dyDescent="0.2">
      <c r="A438" s="52" t="s">
        <v>674</v>
      </c>
      <c r="B438" s="10" t="s">
        <v>3131</v>
      </c>
      <c r="C438" s="42">
        <f>24564*1.15</f>
        <v>28248.6</v>
      </c>
    </row>
    <row r="439" spans="1:3" s="21" customFormat="1" ht="11.25" x14ac:dyDescent="0.2">
      <c r="A439" s="52" t="s">
        <v>674</v>
      </c>
      <c r="B439" s="10" t="s">
        <v>3132</v>
      </c>
      <c r="C439" s="42">
        <f>38824.65*1.15</f>
        <v>44648.347499999996</v>
      </c>
    </row>
    <row r="440" spans="1:3" s="21" customFormat="1" ht="11.25" x14ac:dyDescent="0.2">
      <c r="A440" s="52" t="s">
        <v>674</v>
      </c>
      <c r="B440" s="10" t="s">
        <v>3133</v>
      </c>
      <c r="C440" s="42">
        <f>121080.05*1.15</f>
        <v>139242.0575</v>
      </c>
    </row>
    <row r="441" spans="1:3" s="21" customFormat="1" ht="11.25" x14ac:dyDescent="0.2">
      <c r="A441" s="52" t="s">
        <v>674</v>
      </c>
      <c r="B441" s="10" t="s">
        <v>3134</v>
      </c>
      <c r="C441" s="42">
        <f>21755.97*1.15</f>
        <v>25019.3655</v>
      </c>
    </row>
    <row r="442" spans="1:3" s="21" customFormat="1" ht="11.25" x14ac:dyDescent="0.2">
      <c r="A442" s="52" t="s">
        <v>674</v>
      </c>
      <c r="B442" s="10" t="s">
        <v>3135</v>
      </c>
      <c r="C442" s="42">
        <f>9945*1.15</f>
        <v>11436.75</v>
      </c>
    </row>
    <row r="443" spans="1:3" s="21" customFormat="1" ht="11.25" x14ac:dyDescent="0.2">
      <c r="A443" s="52" t="s">
        <v>674</v>
      </c>
      <c r="B443" s="10" t="s">
        <v>3136</v>
      </c>
      <c r="C443" s="42">
        <f>95378.95*1.15</f>
        <v>109685.79249999998</v>
      </c>
    </row>
    <row r="444" spans="1:3" s="21" customFormat="1" ht="11.25" x14ac:dyDescent="0.2">
      <c r="A444" s="41" t="s">
        <v>1015</v>
      </c>
      <c r="B444" s="10" t="s">
        <v>1014</v>
      </c>
      <c r="C444" s="42">
        <v>-2300</v>
      </c>
    </row>
    <row r="445" spans="1:3" s="21" customFormat="1" ht="11.25" x14ac:dyDescent="0.2">
      <c r="A445" s="45" t="s">
        <v>1015</v>
      </c>
      <c r="B445" s="10" t="s">
        <v>3137</v>
      </c>
      <c r="C445" s="42">
        <v>280.91000000000003</v>
      </c>
    </row>
    <row r="446" spans="1:3" s="21" customFormat="1" ht="21" x14ac:dyDescent="0.2">
      <c r="A446" s="52" t="s">
        <v>674</v>
      </c>
      <c r="B446" s="10" t="s">
        <v>3138</v>
      </c>
      <c r="C446" s="42">
        <v>56379</v>
      </c>
    </row>
    <row r="447" spans="1:3" s="21" customFormat="1" ht="11.25" x14ac:dyDescent="0.2">
      <c r="A447" s="52" t="s">
        <v>674</v>
      </c>
      <c r="B447" s="10" t="s">
        <v>3139</v>
      </c>
      <c r="C447" s="42">
        <v>53061.52</v>
      </c>
    </row>
    <row r="448" spans="1:3" s="21" customFormat="1" ht="11.25" x14ac:dyDescent="0.2">
      <c r="A448" s="52" t="s">
        <v>674</v>
      </c>
      <c r="B448" s="10" t="s">
        <v>3140</v>
      </c>
      <c r="C448" s="42">
        <v>19860.5</v>
      </c>
    </row>
    <row r="449" spans="1:3" s="21" customFormat="1" ht="11.25" x14ac:dyDescent="0.2">
      <c r="A449" s="52" t="s">
        <v>674</v>
      </c>
      <c r="B449" s="10" t="s">
        <v>3141</v>
      </c>
      <c r="C449" s="42">
        <f>462.61*1.15</f>
        <v>532.00149999999996</v>
      </c>
    </row>
    <row r="450" spans="1:3" s="21" customFormat="1" ht="11.25" x14ac:dyDescent="0.2">
      <c r="A450" s="52" t="s">
        <v>674</v>
      </c>
      <c r="B450" s="10" t="s">
        <v>3142</v>
      </c>
      <c r="C450" s="42">
        <f>217.39*1.15</f>
        <v>249.99849999999998</v>
      </c>
    </row>
    <row r="451" spans="1:3" s="21" customFormat="1" ht="11.25" x14ac:dyDescent="0.2">
      <c r="A451" s="52" t="s">
        <v>674</v>
      </c>
      <c r="B451" s="10" t="s">
        <v>3143</v>
      </c>
      <c r="C451" s="42">
        <f>9701.74*1.15</f>
        <v>11157.000999999998</v>
      </c>
    </row>
    <row r="452" spans="1:3" s="21" customFormat="1" ht="11.25" x14ac:dyDescent="0.2">
      <c r="A452" s="52" t="s">
        <v>674</v>
      </c>
      <c r="B452" s="10" t="s">
        <v>3144</v>
      </c>
      <c r="C452" s="42">
        <f>6024.75*1.15</f>
        <v>6928.4624999999996</v>
      </c>
    </row>
    <row r="453" spans="1:3" s="21" customFormat="1" ht="11.25" x14ac:dyDescent="0.2">
      <c r="A453" s="52" t="s">
        <v>674</v>
      </c>
      <c r="B453" s="10" t="s">
        <v>3145</v>
      </c>
      <c r="C453" s="42">
        <f>4715.4*1.15</f>
        <v>5422.7099999999991</v>
      </c>
    </row>
    <row r="454" spans="1:3" s="21" customFormat="1" ht="11.25" x14ac:dyDescent="0.2">
      <c r="A454" s="52" t="s">
        <v>674</v>
      </c>
      <c r="B454" s="10" t="s">
        <v>3146</v>
      </c>
      <c r="C454" s="42">
        <f>2666.55*1.15</f>
        <v>3066.5324999999998</v>
      </c>
    </row>
    <row r="455" spans="1:3" s="21" customFormat="1" ht="11.25" x14ac:dyDescent="0.2">
      <c r="A455" s="52" t="s">
        <v>674</v>
      </c>
      <c r="B455" s="10" t="s">
        <v>3147</v>
      </c>
      <c r="C455" s="42">
        <f>10699.13*1.15</f>
        <v>12303.999499999998</v>
      </c>
    </row>
    <row r="456" spans="1:3" s="21" customFormat="1" ht="11.25" x14ac:dyDescent="0.2">
      <c r="A456" s="52" t="s">
        <v>674</v>
      </c>
      <c r="B456" s="10" t="s">
        <v>3148</v>
      </c>
      <c r="C456" s="42">
        <f>6080*1.15</f>
        <v>6991.9999999999991</v>
      </c>
    </row>
    <row r="457" spans="1:3" s="21" customFormat="1" ht="11.25" x14ac:dyDescent="0.2">
      <c r="A457" s="52" t="s">
        <v>674</v>
      </c>
      <c r="B457" s="10" t="s">
        <v>3149</v>
      </c>
      <c r="C457" s="42">
        <f>1813.95*1.15</f>
        <v>2086.0425</v>
      </c>
    </row>
    <row r="458" spans="1:3" s="21" customFormat="1" ht="11.25" x14ac:dyDescent="0.2">
      <c r="A458" s="52" t="s">
        <v>674</v>
      </c>
      <c r="B458" s="10" t="s">
        <v>3150</v>
      </c>
      <c r="C458" s="42">
        <v>38419.199999999997</v>
      </c>
    </row>
    <row r="459" spans="1:3" s="21" customFormat="1" ht="11.25" x14ac:dyDescent="0.2">
      <c r="A459" s="52" t="s">
        <v>674</v>
      </c>
      <c r="B459" s="10" t="s">
        <v>3151</v>
      </c>
      <c r="C459" s="42">
        <f>693.25*1.16</f>
        <v>804.17</v>
      </c>
    </row>
    <row r="460" spans="1:3" s="21" customFormat="1" ht="11.25" x14ac:dyDescent="0.2">
      <c r="A460" s="52" t="s">
        <v>674</v>
      </c>
      <c r="B460" s="10" t="s">
        <v>3152</v>
      </c>
      <c r="C460" s="42">
        <f>3003*1.16</f>
        <v>3483.4799999999996</v>
      </c>
    </row>
    <row r="461" spans="1:3" s="21" customFormat="1" ht="11.25" x14ac:dyDescent="0.2">
      <c r="A461" s="41" t="s">
        <v>3153</v>
      </c>
      <c r="B461" s="10" t="s">
        <v>3154</v>
      </c>
      <c r="C461" s="42">
        <v>7999.99</v>
      </c>
    </row>
    <row r="462" spans="1:3" s="21" customFormat="1" ht="11.25" x14ac:dyDescent="0.2">
      <c r="A462" s="41" t="s">
        <v>1021</v>
      </c>
      <c r="B462" s="10" t="s">
        <v>3155</v>
      </c>
      <c r="C462" s="42">
        <v>23200</v>
      </c>
    </row>
    <row r="463" spans="1:3" s="21" customFormat="1" ht="11.25" x14ac:dyDescent="0.2">
      <c r="A463" s="41" t="s">
        <v>1025</v>
      </c>
      <c r="B463" s="10" t="s">
        <v>3156</v>
      </c>
      <c r="C463" s="42">
        <v>1627.47</v>
      </c>
    </row>
    <row r="464" spans="1:3" s="21" customFormat="1" ht="11.25" x14ac:dyDescent="0.2">
      <c r="A464" s="52" t="s">
        <v>674</v>
      </c>
      <c r="B464" s="10" t="s">
        <v>3157</v>
      </c>
      <c r="C464" s="42">
        <f>9223.28*1.16</f>
        <v>10699.004800000001</v>
      </c>
    </row>
    <row r="465" spans="1:3" s="21" customFormat="1" ht="11.25" x14ac:dyDescent="0.2">
      <c r="A465" s="52" t="s">
        <v>674</v>
      </c>
      <c r="B465" s="10" t="s">
        <v>3158</v>
      </c>
      <c r="C465" s="42">
        <f>14998.28*1.16</f>
        <v>17398.004799999999</v>
      </c>
    </row>
    <row r="466" spans="1:3" s="21" customFormat="1" ht="11.25" x14ac:dyDescent="0.2">
      <c r="A466" s="52" t="s">
        <v>674</v>
      </c>
      <c r="B466" s="10" t="s">
        <v>3159</v>
      </c>
      <c r="C466" s="42">
        <v>47154</v>
      </c>
    </row>
    <row r="467" spans="1:3" s="21" customFormat="1" ht="11.25" x14ac:dyDescent="0.2">
      <c r="A467" s="52" t="s">
        <v>674</v>
      </c>
      <c r="B467" s="10" t="s">
        <v>3160</v>
      </c>
      <c r="C467" s="42">
        <v>166450.25</v>
      </c>
    </row>
    <row r="468" spans="1:3" s="21" customFormat="1" ht="11.25" x14ac:dyDescent="0.2">
      <c r="A468" s="52" t="s">
        <v>674</v>
      </c>
      <c r="B468" s="10" t="s">
        <v>3161</v>
      </c>
      <c r="C468" s="42">
        <v>25467.8</v>
      </c>
    </row>
    <row r="469" spans="1:3" s="21" customFormat="1" ht="11.25" x14ac:dyDescent="0.2">
      <c r="A469" s="52" t="s">
        <v>674</v>
      </c>
      <c r="B469" s="10" t="s">
        <v>3162</v>
      </c>
      <c r="C469" s="42">
        <v>107474</v>
      </c>
    </row>
    <row r="470" spans="1:3" s="21" customFormat="1" ht="11.25" x14ac:dyDescent="0.2">
      <c r="A470" s="52" t="s">
        <v>674</v>
      </c>
      <c r="B470" s="10" t="s">
        <v>3163</v>
      </c>
      <c r="C470" s="42">
        <f>2271.44*1.16</f>
        <v>2634.8703999999998</v>
      </c>
    </row>
    <row r="471" spans="1:3" s="21" customFormat="1" ht="11.25" x14ac:dyDescent="0.2">
      <c r="A471" s="41" t="s">
        <v>1045</v>
      </c>
      <c r="B471" s="10" t="s">
        <v>3164</v>
      </c>
      <c r="C471" s="42">
        <v>2842</v>
      </c>
    </row>
    <row r="472" spans="1:3" s="21" customFormat="1" ht="11.25" x14ac:dyDescent="0.2">
      <c r="A472" s="52" t="s">
        <v>674</v>
      </c>
      <c r="B472" s="10" t="s">
        <v>3165</v>
      </c>
      <c r="C472" s="42">
        <v>245</v>
      </c>
    </row>
    <row r="473" spans="1:3" s="21" customFormat="1" ht="11.25" x14ac:dyDescent="0.2">
      <c r="A473" s="52" t="s">
        <v>674</v>
      </c>
      <c r="B473" s="10" t="s">
        <v>3166</v>
      </c>
      <c r="C473" s="42">
        <f>1659.07*5*1.16</f>
        <v>9622.6059999999998</v>
      </c>
    </row>
    <row r="474" spans="1:3" s="21" customFormat="1" ht="11.25" x14ac:dyDescent="0.2">
      <c r="A474" s="52" t="s">
        <v>674</v>
      </c>
      <c r="B474" s="10" t="s">
        <v>3167</v>
      </c>
      <c r="C474" s="42">
        <v>14198.4</v>
      </c>
    </row>
    <row r="475" spans="1:3" s="21" customFormat="1" ht="11.25" x14ac:dyDescent="0.2">
      <c r="A475" s="52" t="s">
        <v>674</v>
      </c>
      <c r="B475" s="10" t="s">
        <v>3168</v>
      </c>
      <c r="C475" s="42">
        <v>1669.24</v>
      </c>
    </row>
    <row r="476" spans="1:3" s="21" customFormat="1" ht="11.25" x14ac:dyDescent="0.2">
      <c r="A476" s="52" t="s">
        <v>674</v>
      </c>
      <c r="B476" s="10" t="s">
        <v>3169</v>
      </c>
      <c r="C476" s="42">
        <f>2510.04*1.16</f>
        <v>2911.6463999999996</v>
      </c>
    </row>
    <row r="477" spans="1:3" s="21" customFormat="1" ht="11.25" x14ac:dyDescent="0.2">
      <c r="A477" s="52" t="s">
        <v>674</v>
      </c>
      <c r="B477" s="10" t="s">
        <v>3170</v>
      </c>
      <c r="C477" s="42">
        <f>1732*1.16</f>
        <v>2009.12</v>
      </c>
    </row>
    <row r="478" spans="1:3" s="21" customFormat="1" ht="11.25" x14ac:dyDescent="0.2">
      <c r="A478" s="52" t="s">
        <v>674</v>
      </c>
      <c r="B478" s="10" t="s">
        <v>3171</v>
      </c>
      <c r="C478" s="42">
        <v>31477.759999999998</v>
      </c>
    </row>
    <row r="479" spans="1:3" s="21" customFormat="1" ht="11.25" x14ac:dyDescent="0.2">
      <c r="A479" s="52" t="s">
        <v>674</v>
      </c>
      <c r="B479" s="10" t="s">
        <v>3172</v>
      </c>
      <c r="C479" s="42">
        <v>3490</v>
      </c>
    </row>
    <row r="480" spans="1:3" s="21" customFormat="1" ht="11.25" x14ac:dyDescent="0.2">
      <c r="A480" s="52" t="s">
        <v>674</v>
      </c>
      <c r="B480" s="10" t="s">
        <v>3173</v>
      </c>
      <c r="C480" s="42">
        <v>28420</v>
      </c>
    </row>
    <row r="481" spans="1:3" s="21" customFormat="1" ht="11.25" x14ac:dyDescent="0.2">
      <c r="A481" s="52" t="s">
        <v>674</v>
      </c>
      <c r="B481" s="10" t="s">
        <v>3174</v>
      </c>
      <c r="C481" s="42">
        <f>56500*1.16</f>
        <v>65540</v>
      </c>
    </row>
    <row r="482" spans="1:3" s="21" customFormat="1" ht="11.25" x14ac:dyDescent="0.2">
      <c r="A482" s="52" t="s">
        <v>674</v>
      </c>
      <c r="B482" s="10" t="s">
        <v>3175</v>
      </c>
      <c r="C482" s="42">
        <f>3800*1.16</f>
        <v>4408</v>
      </c>
    </row>
    <row r="483" spans="1:3" s="21" customFormat="1" ht="11.25" x14ac:dyDescent="0.2">
      <c r="A483" s="52" t="s">
        <v>674</v>
      </c>
      <c r="B483" s="10" t="s">
        <v>3176</v>
      </c>
      <c r="C483" s="42">
        <v>444150</v>
      </c>
    </row>
    <row r="484" spans="1:3" s="21" customFormat="1" ht="11.25" x14ac:dyDescent="0.2">
      <c r="A484" s="52" t="s">
        <v>674</v>
      </c>
      <c r="B484" s="10" t="s">
        <v>3177</v>
      </c>
      <c r="C484" s="42">
        <f>21551.72*1.16</f>
        <v>24999.995200000001</v>
      </c>
    </row>
    <row r="485" spans="1:3" s="21" customFormat="1" ht="11.25" x14ac:dyDescent="0.2">
      <c r="A485" s="52" t="s">
        <v>674</v>
      </c>
      <c r="B485" s="10" t="s">
        <v>3178</v>
      </c>
      <c r="C485" s="42">
        <f>37068.97*1.16</f>
        <v>43000.0052</v>
      </c>
    </row>
    <row r="486" spans="1:3" s="21" customFormat="1" ht="11.25" x14ac:dyDescent="0.2">
      <c r="A486" s="52" t="s">
        <v>674</v>
      </c>
      <c r="B486" s="10" t="s">
        <v>3179</v>
      </c>
      <c r="C486" s="42">
        <v>4999</v>
      </c>
    </row>
    <row r="487" spans="1:3" s="21" customFormat="1" ht="11.25" x14ac:dyDescent="0.2">
      <c r="A487" s="52" t="s">
        <v>674</v>
      </c>
      <c r="B487" s="10" t="s">
        <v>3180</v>
      </c>
      <c r="C487" s="42">
        <v>38000</v>
      </c>
    </row>
    <row r="488" spans="1:3" s="21" customFormat="1" ht="11.25" x14ac:dyDescent="0.2">
      <c r="A488" s="52" t="s">
        <v>674</v>
      </c>
      <c r="B488" s="10" t="s">
        <v>3181</v>
      </c>
      <c r="C488" s="42">
        <f>33600*1.16</f>
        <v>38976</v>
      </c>
    </row>
    <row r="489" spans="1:3" s="21" customFormat="1" ht="11.25" x14ac:dyDescent="0.2">
      <c r="A489" s="52" t="s">
        <v>674</v>
      </c>
      <c r="B489" s="10" t="s">
        <v>3182</v>
      </c>
      <c r="C489" s="42">
        <f>119200*1.16</f>
        <v>138272</v>
      </c>
    </row>
    <row r="490" spans="1:3" s="21" customFormat="1" ht="11.25" x14ac:dyDescent="0.2">
      <c r="A490" s="52" t="s">
        <v>674</v>
      </c>
      <c r="B490" s="10" t="s">
        <v>3183</v>
      </c>
      <c r="C490" s="42">
        <f>10645*1.16</f>
        <v>12348.199999999999</v>
      </c>
    </row>
    <row r="491" spans="1:3" s="21" customFormat="1" ht="11.25" x14ac:dyDescent="0.2">
      <c r="A491" s="52" t="s">
        <v>674</v>
      </c>
      <c r="B491" s="10" t="s">
        <v>3184</v>
      </c>
      <c r="C491" s="42">
        <f>4500*1.16</f>
        <v>5220</v>
      </c>
    </row>
    <row r="492" spans="1:3" s="21" customFormat="1" ht="11.25" x14ac:dyDescent="0.2">
      <c r="A492" s="52" t="s">
        <v>674</v>
      </c>
      <c r="B492" s="10" t="s">
        <v>3185</v>
      </c>
      <c r="C492" s="42">
        <f>3000*1.16</f>
        <v>3479.9999999999995</v>
      </c>
    </row>
    <row r="493" spans="1:3" s="21" customFormat="1" ht="11.25" x14ac:dyDescent="0.2">
      <c r="A493" s="52" t="s">
        <v>674</v>
      </c>
      <c r="B493" s="10" t="s">
        <v>3186</v>
      </c>
      <c r="C493" s="42">
        <f>15770*1.16</f>
        <v>18293.199999999997</v>
      </c>
    </row>
    <row r="494" spans="1:3" s="21" customFormat="1" ht="11.25" x14ac:dyDescent="0.2">
      <c r="A494" s="52" t="s">
        <v>674</v>
      </c>
      <c r="B494" s="10" t="s">
        <v>3187</v>
      </c>
      <c r="C494" s="42">
        <f>11089*1.16</f>
        <v>12863.24</v>
      </c>
    </row>
    <row r="495" spans="1:3" s="21" customFormat="1" ht="11.25" x14ac:dyDescent="0.2">
      <c r="A495" s="41" t="s">
        <v>674</v>
      </c>
      <c r="B495" s="10" t="s">
        <v>3188</v>
      </c>
      <c r="C495" s="42">
        <v>11689.75</v>
      </c>
    </row>
    <row r="496" spans="1:3" s="21" customFormat="1" ht="11.25" x14ac:dyDescent="0.2">
      <c r="A496" s="41" t="s">
        <v>674</v>
      </c>
      <c r="B496" s="10" t="s">
        <v>3189</v>
      </c>
      <c r="C496" s="42">
        <v>4410.25</v>
      </c>
    </row>
    <row r="497" spans="1:3" s="21" customFormat="1" ht="11.25" x14ac:dyDescent="0.2">
      <c r="A497" s="41" t="s">
        <v>674</v>
      </c>
      <c r="B497" s="10" t="s">
        <v>3190</v>
      </c>
      <c r="C497" s="42">
        <v>4410.25</v>
      </c>
    </row>
    <row r="498" spans="1:3" s="21" customFormat="1" ht="11.25" x14ac:dyDescent="0.2">
      <c r="A498" s="41" t="s">
        <v>1241</v>
      </c>
      <c r="B498" s="10" t="s">
        <v>3191</v>
      </c>
      <c r="C498" s="42">
        <v>230</v>
      </c>
    </row>
    <row r="499" spans="1:3" s="21" customFormat="1" ht="11.25" x14ac:dyDescent="0.2">
      <c r="A499" s="41" t="s">
        <v>674</v>
      </c>
      <c r="B499" s="10" t="s">
        <v>3192</v>
      </c>
      <c r="C499" s="42">
        <v>19.89</v>
      </c>
    </row>
    <row r="500" spans="1:3" s="21" customFormat="1" ht="11.25" x14ac:dyDescent="0.2">
      <c r="A500" s="41" t="s">
        <v>1245</v>
      </c>
      <c r="B500" s="10" t="s">
        <v>2848</v>
      </c>
      <c r="C500" s="42">
        <v>166.75</v>
      </c>
    </row>
    <row r="501" spans="1:3" s="21" customFormat="1" ht="11.25" x14ac:dyDescent="0.2">
      <c r="A501" s="41" t="s">
        <v>674</v>
      </c>
      <c r="B501" s="10" t="s">
        <v>3193</v>
      </c>
      <c r="C501" s="42">
        <v>199.89</v>
      </c>
    </row>
    <row r="502" spans="1:3" s="21" customFormat="1" ht="11.25" x14ac:dyDescent="0.2">
      <c r="A502" s="41" t="s">
        <v>1249</v>
      </c>
      <c r="B502" s="10" t="s">
        <v>3191</v>
      </c>
      <c r="C502" s="42">
        <v>230</v>
      </c>
    </row>
    <row r="503" spans="1:3" s="21" customFormat="1" ht="11.25" x14ac:dyDescent="0.2">
      <c r="A503" s="41" t="s">
        <v>1252</v>
      </c>
      <c r="B503" s="10" t="s">
        <v>3194</v>
      </c>
      <c r="C503" s="42">
        <v>1666.5</v>
      </c>
    </row>
    <row r="504" spans="1:3" s="21" customFormat="1" ht="11.25" x14ac:dyDescent="0.2">
      <c r="A504" s="41" t="s">
        <v>3195</v>
      </c>
      <c r="B504" s="10" t="s">
        <v>3194</v>
      </c>
      <c r="C504" s="42">
        <v>1666.5</v>
      </c>
    </row>
    <row r="505" spans="1:3" s="21" customFormat="1" ht="11.25" x14ac:dyDescent="0.2">
      <c r="A505" s="41" t="s">
        <v>3196</v>
      </c>
      <c r="B505" s="10" t="s">
        <v>3197</v>
      </c>
      <c r="C505" s="42">
        <v>321.5</v>
      </c>
    </row>
    <row r="506" spans="1:3" s="21" customFormat="1" ht="11.25" x14ac:dyDescent="0.2">
      <c r="A506" s="41" t="s">
        <v>3196</v>
      </c>
      <c r="B506" s="10" t="s">
        <v>3197</v>
      </c>
      <c r="C506" s="42">
        <v>321.5</v>
      </c>
    </row>
    <row r="507" spans="1:3" s="21" customFormat="1" ht="11.25" x14ac:dyDescent="0.2">
      <c r="A507" s="41" t="s">
        <v>3196</v>
      </c>
      <c r="B507" s="10" t="s">
        <v>3192</v>
      </c>
      <c r="C507" s="42">
        <v>19.89</v>
      </c>
    </row>
    <row r="508" spans="1:3" s="21" customFormat="1" ht="11.25" x14ac:dyDescent="0.2">
      <c r="A508" s="41" t="s">
        <v>3196</v>
      </c>
      <c r="B508" s="10" t="s">
        <v>3198</v>
      </c>
      <c r="C508" s="42">
        <v>19.89</v>
      </c>
    </row>
    <row r="509" spans="1:3" s="21" customFormat="1" ht="11.25" x14ac:dyDescent="0.2">
      <c r="A509" s="41" t="s">
        <v>3196</v>
      </c>
      <c r="B509" s="10" t="s">
        <v>3192</v>
      </c>
      <c r="C509" s="42">
        <v>59.69</v>
      </c>
    </row>
    <row r="510" spans="1:3" s="21" customFormat="1" ht="11.25" x14ac:dyDescent="0.2">
      <c r="A510" s="41" t="s">
        <v>3196</v>
      </c>
      <c r="B510" s="10" t="s">
        <v>3199</v>
      </c>
      <c r="C510" s="42">
        <v>16.88</v>
      </c>
    </row>
    <row r="511" spans="1:3" s="21" customFormat="1" ht="11.25" x14ac:dyDescent="0.2">
      <c r="A511" s="41" t="s">
        <v>3196</v>
      </c>
      <c r="B511" s="10" t="s">
        <v>3200</v>
      </c>
      <c r="C511" s="42">
        <v>199.89</v>
      </c>
    </row>
    <row r="512" spans="1:3" s="21" customFormat="1" ht="11.25" x14ac:dyDescent="0.2">
      <c r="A512" s="41" t="s">
        <v>3196</v>
      </c>
      <c r="B512" s="10" t="s">
        <v>3201</v>
      </c>
      <c r="C512" s="42">
        <v>268</v>
      </c>
    </row>
    <row r="513" spans="1:3" s="21" customFormat="1" ht="11.25" x14ac:dyDescent="0.2">
      <c r="A513" s="41" t="s">
        <v>3196</v>
      </c>
      <c r="B513" s="10" t="s">
        <v>3202</v>
      </c>
      <c r="C513" s="42">
        <v>290</v>
      </c>
    </row>
    <row r="514" spans="1:3" s="21" customFormat="1" ht="11.25" x14ac:dyDescent="0.2">
      <c r="A514" s="41" t="s">
        <v>3196</v>
      </c>
      <c r="B514" s="10" t="s">
        <v>3203</v>
      </c>
      <c r="C514" s="42">
        <v>4577</v>
      </c>
    </row>
    <row r="515" spans="1:3" s="21" customFormat="1" ht="11.25" x14ac:dyDescent="0.2">
      <c r="A515" s="41" t="s">
        <v>3196</v>
      </c>
      <c r="B515" s="10" t="s">
        <v>3204</v>
      </c>
      <c r="C515" s="42">
        <v>1794</v>
      </c>
    </row>
    <row r="516" spans="1:3" s="21" customFormat="1" ht="11.25" x14ac:dyDescent="0.2">
      <c r="A516" s="41" t="s">
        <v>3196</v>
      </c>
      <c r="B516" s="10" t="s">
        <v>3205</v>
      </c>
      <c r="C516" s="42">
        <v>425.5</v>
      </c>
    </row>
    <row r="517" spans="1:3" s="21" customFormat="1" ht="11.25" x14ac:dyDescent="0.2">
      <c r="A517" s="41" t="s">
        <v>3196</v>
      </c>
      <c r="B517" s="10" t="s">
        <v>3206</v>
      </c>
      <c r="C517" s="42">
        <v>1897.5</v>
      </c>
    </row>
    <row r="518" spans="1:3" s="21" customFormat="1" ht="11.25" x14ac:dyDescent="0.2">
      <c r="A518" s="41" t="s">
        <v>3196</v>
      </c>
      <c r="B518" s="10" t="s">
        <v>3207</v>
      </c>
      <c r="C518" s="42">
        <v>6670</v>
      </c>
    </row>
    <row r="519" spans="1:3" s="21" customFormat="1" ht="11.25" x14ac:dyDescent="0.2">
      <c r="A519" s="41" t="s">
        <v>3196</v>
      </c>
      <c r="B519" s="10" t="s">
        <v>3208</v>
      </c>
      <c r="C519" s="42">
        <v>230</v>
      </c>
    </row>
    <row r="520" spans="1:3" s="21" customFormat="1" ht="11.25" x14ac:dyDescent="0.2">
      <c r="A520" s="41" t="s">
        <v>3196</v>
      </c>
      <c r="B520" s="10" t="s">
        <v>3209</v>
      </c>
      <c r="C520" s="42">
        <v>310.5</v>
      </c>
    </row>
    <row r="521" spans="1:3" s="21" customFormat="1" ht="11.25" x14ac:dyDescent="0.2">
      <c r="A521" s="41" t="s">
        <v>3196</v>
      </c>
      <c r="B521" s="10" t="s">
        <v>3210</v>
      </c>
      <c r="C521" s="42">
        <v>184</v>
      </c>
    </row>
    <row r="522" spans="1:3" s="21" customFormat="1" ht="11.25" x14ac:dyDescent="0.2">
      <c r="A522" s="41" t="s">
        <v>3196</v>
      </c>
      <c r="B522" s="10" t="s">
        <v>3211</v>
      </c>
      <c r="C522" s="42">
        <v>120.75</v>
      </c>
    </row>
    <row r="523" spans="1:3" s="21" customFormat="1" ht="11.25" x14ac:dyDescent="0.2">
      <c r="A523" s="41" t="s">
        <v>3196</v>
      </c>
      <c r="B523" s="10" t="s">
        <v>3212</v>
      </c>
      <c r="C523" s="42">
        <v>345</v>
      </c>
    </row>
    <row r="524" spans="1:3" s="21" customFormat="1" ht="11.25" x14ac:dyDescent="0.2">
      <c r="A524" s="41" t="s">
        <v>1298</v>
      </c>
      <c r="B524" s="10" t="s">
        <v>3213</v>
      </c>
      <c r="C524" s="42">
        <v>5122.63</v>
      </c>
    </row>
    <row r="525" spans="1:3" s="21" customFormat="1" ht="11.25" x14ac:dyDescent="0.2">
      <c r="A525" s="43" t="s">
        <v>3214</v>
      </c>
      <c r="B525" s="9" t="s">
        <v>3215</v>
      </c>
      <c r="C525" s="44">
        <v>32353.41</v>
      </c>
    </row>
    <row r="526" spans="1:3" s="21" customFormat="1" ht="11.25" x14ac:dyDescent="0.2">
      <c r="A526" s="41" t="s">
        <v>3196</v>
      </c>
      <c r="B526" s="10" t="s">
        <v>3216</v>
      </c>
      <c r="C526" s="42">
        <v>465.98</v>
      </c>
    </row>
    <row r="527" spans="1:3" s="21" customFormat="1" ht="11.25" x14ac:dyDescent="0.2">
      <c r="A527" s="41" t="s">
        <v>3196</v>
      </c>
      <c r="B527" s="10" t="s">
        <v>3217</v>
      </c>
      <c r="C527" s="42">
        <v>4689.01</v>
      </c>
    </row>
    <row r="528" spans="1:3" s="21" customFormat="1" ht="11.25" x14ac:dyDescent="0.2">
      <c r="A528" s="41" t="s">
        <v>3196</v>
      </c>
      <c r="B528" s="10" t="s">
        <v>3218</v>
      </c>
      <c r="C528" s="42">
        <v>494.5</v>
      </c>
    </row>
    <row r="529" spans="1:3" s="21" customFormat="1" ht="11.25" x14ac:dyDescent="0.2">
      <c r="A529" s="41" t="s">
        <v>3196</v>
      </c>
      <c r="B529" s="10" t="s">
        <v>3218</v>
      </c>
      <c r="C529" s="42">
        <v>494.5</v>
      </c>
    </row>
    <row r="530" spans="1:3" s="21" customFormat="1" ht="11.25" x14ac:dyDescent="0.2">
      <c r="A530" s="41" t="s">
        <v>3196</v>
      </c>
      <c r="B530" s="10" t="s">
        <v>3218</v>
      </c>
      <c r="C530" s="42">
        <v>494.5</v>
      </c>
    </row>
    <row r="531" spans="1:3" s="21" customFormat="1" ht="11.25" x14ac:dyDescent="0.2">
      <c r="A531" s="41" t="s">
        <v>3196</v>
      </c>
      <c r="B531" s="10" t="s">
        <v>3218</v>
      </c>
      <c r="C531" s="42">
        <v>494.5</v>
      </c>
    </row>
    <row r="532" spans="1:3" s="21" customFormat="1" ht="11.25" x14ac:dyDescent="0.2">
      <c r="A532" s="41" t="s">
        <v>3196</v>
      </c>
      <c r="B532" s="10" t="s">
        <v>3218</v>
      </c>
      <c r="C532" s="42">
        <v>494.5</v>
      </c>
    </row>
    <row r="533" spans="1:3" s="21" customFormat="1" ht="11.25" x14ac:dyDescent="0.2">
      <c r="A533" s="41" t="s">
        <v>3196</v>
      </c>
      <c r="B533" s="10" t="s">
        <v>3219</v>
      </c>
      <c r="C533" s="42">
        <v>1897.5</v>
      </c>
    </row>
    <row r="534" spans="1:3" s="21" customFormat="1" ht="11.25" x14ac:dyDescent="0.2">
      <c r="A534" s="41" t="s">
        <v>3196</v>
      </c>
      <c r="B534" s="10" t="s">
        <v>3219</v>
      </c>
      <c r="C534" s="42">
        <v>1897.5</v>
      </c>
    </row>
    <row r="535" spans="1:3" s="21" customFormat="1" ht="11.25" x14ac:dyDescent="0.2">
      <c r="A535" s="41" t="s">
        <v>3196</v>
      </c>
      <c r="B535" s="10" t="s">
        <v>3219</v>
      </c>
      <c r="C535" s="42">
        <v>1897.5</v>
      </c>
    </row>
    <row r="536" spans="1:3" s="21" customFormat="1" ht="11.25" x14ac:dyDescent="0.2">
      <c r="A536" s="41" t="s">
        <v>3196</v>
      </c>
      <c r="B536" s="10" t="s">
        <v>3219</v>
      </c>
      <c r="C536" s="42">
        <v>1897.5</v>
      </c>
    </row>
    <row r="537" spans="1:3" s="21" customFormat="1" ht="11.25" x14ac:dyDescent="0.2">
      <c r="A537" s="41" t="s">
        <v>3196</v>
      </c>
      <c r="B537" s="10" t="s">
        <v>3219</v>
      </c>
      <c r="C537" s="42">
        <v>1897.5</v>
      </c>
    </row>
    <row r="538" spans="1:3" s="21" customFormat="1" ht="11.25" x14ac:dyDescent="0.2">
      <c r="A538" s="41" t="s">
        <v>3196</v>
      </c>
      <c r="B538" s="10" t="s">
        <v>3219</v>
      </c>
      <c r="C538" s="42">
        <v>1897.5</v>
      </c>
    </row>
    <row r="539" spans="1:3" s="21" customFormat="1" ht="11.25" x14ac:dyDescent="0.2">
      <c r="A539" s="41" t="s">
        <v>3196</v>
      </c>
      <c r="B539" s="10" t="s">
        <v>3219</v>
      </c>
      <c r="C539" s="42">
        <v>1897.5</v>
      </c>
    </row>
    <row r="540" spans="1:3" s="21" customFormat="1" ht="11.25" x14ac:dyDescent="0.2">
      <c r="A540" s="41" t="s">
        <v>3196</v>
      </c>
      <c r="B540" s="10" t="s">
        <v>3219</v>
      </c>
      <c r="C540" s="42">
        <v>1897.5</v>
      </c>
    </row>
    <row r="541" spans="1:3" s="21" customFormat="1" ht="11.25" x14ac:dyDescent="0.2">
      <c r="A541" s="41" t="s">
        <v>3196</v>
      </c>
      <c r="B541" s="10" t="s">
        <v>3219</v>
      </c>
      <c r="C541" s="42">
        <v>1897.5</v>
      </c>
    </row>
    <row r="542" spans="1:3" s="21" customFormat="1" ht="11.25" x14ac:dyDescent="0.2">
      <c r="A542" s="41" t="s">
        <v>3196</v>
      </c>
      <c r="B542" s="10" t="s">
        <v>3219</v>
      </c>
      <c r="C542" s="42">
        <v>1897.5</v>
      </c>
    </row>
    <row r="543" spans="1:3" s="21" customFormat="1" ht="11.25" x14ac:dyDescent="0.2">
      <c r="A543" s="41" t="s">
        <v>3196</v>
      </c>
      <c r="B543" s="10" t="s">
        <v>3219</v>
      </c>
      <c r="C543" s="42">
        <v>1897.5</v>
      </c>
    </row>
    <row r="544" spans="1:3" s="21" customFormat="1" ht="11.25" x14ac:dyDescent="0.2">
      <c r="A544" s="41" t="s">
        <v>3196</v>
      </c>
      <c r="B544" s="10" t="s">
        <v>3219</v>
      </c>
      <c r="C544" s="42">
        <v>1897.5</v>
      </c>
    </row>
    <row r="545" spans="1:3" s="21" customFormat="1" ht="11.25" x14ac:dyDescent="0.2">
      <c r="A545" s="41" t="s">
        <v>3196</v>
      </c>
      <c r="B545" s="8" t="s">
        <v>3220</v>
      </c>
      <c r="C545" s="42">
        <v>402.5</v>
      </c>
    </row>
    <row r="546" spans="1:3" s="21" customFormat="1" ht="11.25" x14ac:dyDescent="0.2">
      <c r="A546" s="41" t="s">
        <v>1329</v>
      </c>
      <c r="B546" s="10" t="s">
        <v>3191</v>
      </c>
      <c r="C546" s="42">
        <v>230</v>
      </c>
    </row>
    <row r="547" spans="1:3" s="21" customFormat="1" ht="11.25" x14ac:dyDescent="0.2">
      <c r="A547" s="41" t="s">
        <v>674</v>
      </c>
      <c r="B547" s="10" t="s">
        <v>3221</v>
      </c>
      <c r="C547" s="42">
        <v>149.80000000000001</v>
      </c>
    </row>
    <row r="548" spans="1:3" s="21" customFormat="1" ht="11.25" x14ac:dyDescent="0.2">
      <c r="A548" s="41" t="s">
        <v>674</v>
      </c>
      <c r="B548" s="10" t="s">
        <v>3222</v>
      </c>
      <c r="C548" s="42">
        <v>19.89</v>
      </c>
    </row>
    <row r="549" spans="1:3" s="21" customFormat="1" ht="11.25" x14ac:dyDescent="0.2">
      <c r="A549" s="41" t="s">
        <v>674</v>
      </c>
      <c r="B549" s="10" t="s">
        <v>3200</v>
      </c>
      <c r="C549" s="42">
        <v>199.89</v>
      </c>
    </row>
    <row r="550" spans="1:3" s="21" customFormat="1" ht="11.25" x14ac:dyDescent="0.2">
      <c r="A550" s="41" t="s">
        <v>674</v>
      </c>
      <c r="B550" s="10" t="s">
        <v>3223</v>
      </c>
      <c r="C550" s="42">
        <v>1285</v>
      </c>
    </row>
    <row r="551" spans="1:3" s="21" customFormat="1" ht="11.25" x14ac:dyDescent="0.2">
      <c r="A551" s="41" t="s">
        <v>674</v>
      </c>
      <c r="B551" s="10" t="s">
        <v>3224</v>
      </c>
      <c r="C551" s="42">
        <v>4839.2</v>
      </c>
    </row>
    <row r="552" spans="1:3" s="21" customFormat="1" ht="11.25" x14ac:dyDescent="0.2">
      <c r="A552" s="41" t="s">
        <v>1329</v>
      </c>
      <c r="B552" s="10" t="s">
        <v>3191</v>
      </c>
      <c r="C552" s="42">
        <v>230</v>
      </c>
    </row>
    <row r="553" spans="1:3" s="21" customFormat="1" ht="11.25" x14ac:dyDescent="0.2">
      <c r="A553" s="41" t="s">
        <v>674</v>
      </c>
      <c r="B553" s="10" t="s">
        <v>3192</v>
      </c>
      <c r="C553" s="42">
        <v>19.89</v>
      </c>
    </row>
    <row r="554" spans="1:3" s="21" customFormat="1" ht="11.25" x14ac:dyDescent="0.2">
      <c r="A554" s="41" t="s">
        <v>674</v>
      </c>
      <c r="B554" s="10" t="s">
        <v>3200</v>
      </c>
      <c r="C554" s="42">
        <v>199.89</v>
      </c>
    </row>
    <row r="555" spans="1:3" s="21" customFormat="1" ht="11.25" x14ac:dyDescent="0.2">
      <c r="A555" s="41" t="s">
        <v>1343</v>
      </c>
      <c r="B555" s="10" t="s">
        <v>3191</v>
      </c>
      <c r="C555" s="42">
        <v>230</v>
      </c>
    </row>
    <row r="556" spans="1:3" s="21" customFormat="1" ht="11.25" x14ac:dyDescent="0.2">
      <c r="A556" s="41" t="s">
        <v>674</v>
      </c>
      <c r="B556" s="10" t="s">
        <v>3192</v>
      </c>
      <c r="C556" s="42">
        <v>19.89</v>
      </c>
    </row>
    <row r="557" spans="1:3" s="21" customFormat="1" ht="11.25" x14ac:dyDescent="0.2">
      <c r="A557" s="41" t="s">
        <v>674</v>
      </c>
      <c r="B557" s="10" t="s">
        <v>3200</v>
      </c>
      <c r="C557" s="42">
        <v>199.89</v>
      </c>
    </row>
    <row r="558" spans="1:3" s="21" customFormat="1" ht="11.25" x14ac:dyDescent="0.2">
      <c r="A558" s="41" t="s">
        <v>1347</v>
      </c>
      <c r="B558" s="10" t="s">
        <v>3191</v>
      </c>
      <c r="C558" s="42">
        <v>230</v>
      </c>
    </row>
    <row r="559" spans="1:3" s="21" customFormat="1" ht="11.25" x14ac:dyDescent="0.2">
      <c r="A559" s="41" t="s">
        <v>674</v>
      </c>
      <c r="B559" s="10" t="s">
        <v>3192</v>
      </c>
      <c r="C559" s="42">
        <v>19.89</v>
      </c>
    </row>
    <row r="560" spans="1:3" s="21" customFormat="1" ht="11.25" x14ac:dyDescent="0.2">
      <c r="A560" s="41" t="s">
        <v>674</v>
      </c>
      <c r="B560" s="10" t="s">
        <v>3200</v>
      </c>
      <c r="C560" s="42">
        <v>199.89</v>
      </c>
    </row>
    <row r="561" spans="1:3" s="21" customFormat="1" ht="11.25" x14ac:dyDescent="0.2">
      <c r="A561" s="41" t="s">
        <v>1353</v>
      </c>
      <c r="B561" s="10" t="s">
        <v>3225</v>
      </c>
      <c r="C561" s="42">
        <v>230</v>
      </c>
    </row>
    <row r="562" spans="1:3" s="21" customFormat="1" ht="11.25" x14ac:dyDescent="0.2">
      <c r="A562" s="41" t="s">
        <v>674</v>
      </c>
      <c r="B562" s="10" t="s">
        <v>3226</v>
      </c>
      <c r="C562" s="42">
        <v>49.98</v>
      </c>
    </row>
    <row r="563" spans="1:3" s="21" customFormat="1" ht="11.25" x14ac:dyDescent="0.2">
      <c r="A563" s="41" t="s">
        <v>1358</v>
      </c>
      <c r="B563" s="10" t="s">
        <v>3227</v>
      </c>
      <c r="C563" s="42">
        <v>460</v>
      </c>
    </row>
    <row r="564" spans="1:3" s="21" customFormat="1" ht="11.25" x14ac:dyDescent="0.2">
      <c r="A564" s="41" t="s">
        <v>1360</v>
      </c>
      <c r="B564" s="10" t="s">
        <v>3225</v>
      </c>
      <c r="C564" s="42">
        <v>230</v>
      </c>
    </row>
    <row r="565" spans="1:3" s="21" customFormat="1" ht="11.25" x14ac:dyDescent="0.2">
      <c r="A565" s="41" t="s">
        <v>674</v>
      </c>
      <c r="B565" s="10" t="s">
        <v>2848</v>
      </c>
      <c r="C565" s="42">
        <v>166.75</v>
      </c>
    </row>
    <row r="566" spans="1:3" s="21" customFormat="1" ht="11.25" x14ac:dyDescent="0.2">
      <c r="A566" s="41" t="s">
        <v>674</v>
      </c>
      <c r="B566" s="10" t="s">
        <v>3225</v>
      </c>
      <c r="C566" s="42">
        <v>230</v>
      </c>
    </row>
    <row r="567" spans="1:3" s="21" customFormat="1" ht="11.25" x14ac:dyDescent="0.2">
      <c r="A567" s="41" t="s">
        <v>674</v>
      </c>
      <c r="B567" s="10" t="s">
        <v>3192</v>
      </c>
      <c r="C567" s="42">
        <v>19.89</v>
      </c>
    </row>
    <row r="568" spans="1:3" s="21" customFormat="1" ht="11.25" x14ac:dyDescent="0.2">
      <c r="A568" s="41" t="s">
        <v>674</v>
      </c>
      <c r="B568" s="10" t="s">
        <v>3225</v>
      </c>
      <c r="C568" s="42">
        <v>230</v>
      </c>
    </row>
    <row r="569" spans="1:3" s="21" customFormat="1" ht="11.25" x14ac:dyDescent="0.2">
      <c r="A569" s="41" t="s">
        <v>674</v>
      </c>
      <c r="B569" s="10" t="s">
        <v>3225</v>
      </c>
      <c r="C569" s="42">
        <v>230</v>
      </c>
    </row>
    <row r="570" spans="1:3" s="21" customFormat="1" ht="11.25" x14ac:dyDescent="0.2">
      <c r="A570" s="41" t="s">
        <v>674</v>
      </c>
      <c r="B570" s="10" t="s">
        <v>3200</v>
      </c>
      <c r="C570" s="42">
        <v>199.89</v>
      </c>
    </row>
    <row r="571" spans="1:3" s="21" customFormat="1" ht="11.25" x14ac:dyDescent="0.2">
      <c r="A571" s="41" t="s">
        <v>674</v>
      </c>
      <c r="B571" s="10" t="s">
        <v>3228</v>
      </c>
      <c r="C571" s="42">
        <v>230</v>
      </c>
    </row>
    <row r="572" spans="1:3" s="21" customFormat="1" ht="11.25" x14ac:dyDescent="0.2">
      <c r="A572" s="41" t="s">
        <v>674</v>
      </c>
      <c r="B572" s="10" t="s">
        <v>3200</v>
      </c>
      <c r="C572" s="42">
        <v>199.89</v>
      </c>
    </row>
    <row r="573" spans="1:3" s="21" customFormat="1" ht="11.25" x14ac:dyDescent="0.2">
      <c r="A573" s="41" t="s">
        <v>674</v>
      </c>
      <c r="B573" s="10" t="s">
        <v>2869</v>
      </c>
      <c r="C573" s="42">
        <v>179.4</v>
      </c>
    </row>
    <row r="574" spans="1:3" s="21" customFormat="1" ht="11.25" x14ac:dyDescent="0.2">
      <c r="A574" s="41" t="s">
        <v>674</v>
      </c>
      <c r="B574" s="10" t="s">
        <v>3225</v>
      </c>
      <c r="C574" s="42">
        <v>230</v>
      </c>
    </row>
    <row r="575" spans="1:3" s="21" customFormat="1" ht="11.25" x14ac:dyDescent="0.2">
      <c r="A575" s="41" t="s">
        <v>674</v>
      </c>
      <c r="B575" s="10" t="s">
        <v>3229</v>
      </c>
      <c r="C575" s="42">
        <v>1650.01</v>
      </c>
    </row>
    <row r="576" spans="1:3" s="21" customFormat="1" ht="11.25" x14ac:dyDescent="0.2">
      <c r="A576" s="41" t="s">
        <v>674</v>
      </c>
      <c r="B576" s="10" t="s">
        <v>3200</v>
      </c>
      <c r="C576" s="42">
        <v>199.89</v>
      </c>
    </row>
    <row r="577" spans="1:3" s="21" customFormat="1" ht="11.25" x14ac:dyDescent="0.2">
      <c r="A577" s="41" t="s">
        <v>1378</v>
      </c>
      <c r="B577" s="10" t="s">
        <v>2848</v>
      </c>
      <c r="C577" s="42">
        <v>166.75</v>
      </c>
    </row>
    <row r="578" spans="1:3" s="21" customFormat="1" ht="11.25" x14ac:dyDescent="0.2">
      <c r="A578" s="41" t="s">
        <v>1381</v>
      </c>
      <c r="B578" s="10" t="s">
        <v>3230</v>
      </c>
      <c r="C578" s="42">
        <v>22950</v>
      </c>
    </row>
    <row r="579" spans="1:3" s="21" customFormat="1" ht="11.25" x14ac:dyDescent="0.2">
      <c r="A579" s="41" t="s">
        <v>674</v>
      </c>
      <c r="B579" s="10" t="s">
        <v>3231</v>
      </c>
      <c r="C579" s="42">
        <v>212.75</v>
      </c>
    </row>
    <row r="580" spans="1:3" s="21" customFormat="1" ht="11.25" x14ac:dyDescent="0.2">
      <c r="A580" s="41" t="s">
        <v>674</v>
      </c>
      <c r="B580" s="10" t="s">
        <v>3200</v>
      </c>
      <c r="C580" s="42">
        <v>199.99</v>
      </c>
    </row>
    <row r="581" spans="1:3" s="21" customFormat="1" ht="11.25" x14ac:dyDescent="0.2">
      <c r="A581" s="41" t="s">
        <v>674</v>
      </c>
      <c r="B581" s="10" t="s">
        <v>3232</v>
      </c>
      <c r="C581" s="42">
        <v>438.74</v>
      </c>
    </row>
    <row r="582" spans="1:3" s="21" customFormat="1" ht="11.25" x14ac:dyDescent="0.2">
      <c r="A582" s="41" t="s">
        <v>1388</v>
      </c>
      <c r="B582" s="10" t="s">
        <v>2848</v>
      </c>
      <c r="C582" s="42">
        <v>166.75</v>
      </c>
    </row>
    <row r="583" spans="1:3" s="21" customFormat="1" ht="11.25" x14ac:dyDescent="0.2">
      <c r="A583" s="41" t="s">
        <v>3233</v>
      </c>
      <c r="B583" s="10" t="s">
        <v>3234</v>
      </c>
      <c r="C583" s="42">
        <v>9545</v>
      </c>
    </row>
    <row r="584" spans="1:3" s="21" customFormat="1" ht="11.25" x14ac:dyDescent="0.2">
      <c r="A584" s="41" t="s">
        <v>1395</v>
      </c>
      <c r="B584" s="10" t="s">
        <v>3235</v>
      </c>
      <c r="C584" s="42">
        <v>3162.5</v>
      </c>
    </row>
    <row r="585" spans="1:3" s="21" customFormat="1" ht="11.25" x14ac:dyDescent="0.2">
      <c r="A585" s="41" t="s">
        <v>1397</v>
      </c>
      <c r="B585" s="10" t="s">
        <v>3235</v>
      </c>
      <c r="C585" s="42">
        <v>3162.5</v>
      </c>
    </row>
    <row r="586" spans="1:3" s="21" customFormat="1" ht="11.25" x14ac:dyDescent="0.2">
      <c r="A586" s="41" t="s">
        <v>1399</v>
      </c>
      <c r="B586" s="10" t="s">
        <v>3223</v>
      </c>
      <c r="C586" s="42">
        <v>1285</v>
      </c>
    </row>
    <row r="587" spans="1:3" s="21" customFormat="1" ht="11.25" x14ac:dyDescent="0.2">
      <c r="A587" s="41" t="s">
        <v>1402</v>
      </c>
      <c r="B587" s="10" t="s">
        <v>3236</v>
      </c>
      <c r="C587" s="42">
        <v>3162.5</v>
      </c>
    </row>
    <row r="588" spans="1:3" s="21" customFormat="1" ht="11.25" x14ac:dyDescent="0.2">
      <c r="A588" s="43" t="s">
        <v>3237</v>
      </c>
      <c r="B588" s="9" t="s">
        <v>2868</v>
      </c>
      <c r="C588" s="44">
        <v>2141.3000000000002</v>
      </c>
    </row>
    <row r="589" spans="1:3" s="21" customFormat="1" ht="11.25" x14ac:dyDescent="0.2">
      <c r="A589" s="41" t="s">
        <v>1408</v>
      </c>
      <c r="B589" s="10" t="s">
        <v>3238</v>
      </c>
      <c r="C589" s="42">
        <v>598.01</v>
      </c>
    </row>
    <row r="590" spans="1:3" s="21" customFormat="1" ht="11.25" x14ac:dyDescent="0.2">
      <c r="A590" s="41" t="s">
        <v>1410</v>
      </c>
      <c r="B590" s="10" t="s">
        <v>3238</v>
      </c>
      <c r="C590" s="42">
        <v>598.01</v>
      </c>
    </row>
    <row r="591" spans="1:3" s="21" customFormat="1" ht="11.25" x14ac:dyDescent="0.2">
      <c r="A591" s="41" t="s">
        <v>1412</v>
      </c>
      <c r="B591" s="10" t="s">
        <v>3238</v>
      </c>
      <c r="C591" s="42">
        <v>598.01</v>
      </c>
    </row>
    <row r="592" spans="1:3" s="21" customFormat="1" ht="11.25" x14ac:dyDescent="0.2">
      <c r="A592" s="41" t="s">
        <v>1414</v>
      </c>
      <c r="B592" s="10" t="s">
        <v>3238</v>
      </c>
      <c r="C592" s="42">
        <v>598.01</v>
      </c>
    </row>
    <row r="593" spans="1:3" s="21" customFormat="1" ht="11.25" x14ac:dyDescent="0.2">
      <c r="A593" s="41" t="s">
        <v>1416</v>
      </c>
      <c r="B593" s="10" t="s">
        <v>3238</v>
      </c>
      <c r="C593" s="42">
        <v>598.01</v>
      </c>
    </row>
    <row r="594" spans="1:3" s="21" customFormat="1" ht="11.25" x14ac:dyDescent="0.2">
      <c r="A594" s="41" t="s">
        <v>1419</v>
      </c>
      <c r="B594" s="10" t="s">
        <v>3239</v>
      </c>
      <c r="C594" s="42">
        <v>1454.93</v>
      </c>
    </row>
    <row r="595" spans="1:3" s="21" customFormat="1" ht="11.25" x14ac:dyDescent="0.2">
      <c r="A595" s="41" t="s">
        <v>1422</v>
      </c>
      <c r="B595" s="10" t="s">
        <v>3240</v>
      </c>
      <c r="C595" s="42">
        <v>1294.48</v>
      </c>
    </row>
    <row r="596" spans="1:3" s="21" customFormat="1" ht="11.25" x14ac:dyDescent="0.2">
      <c r="A596" s="41" t="s">
        <v>674</v>
      </c>
      <c r="B596" s="10" t="s">
        <v>3241</v>
      </c>
      <c r="C596" s="42">
        <v>862.99</v>
      </c>
    </row>
    <row r="597" spans="1:3" s="21" customFormat="1" ht="11.25" x14ac:dyDescent="0.2">
      <c r="A597" s="41" t="s">
        <v>1426</v>
      </c>
      <c r="B597" s="10" t="s">
        <v>2868</v>
      </c>
      <c r="C597" s="42">
        <v>1070.6600000000001</v>
      </c>
    </row>
    <row r="598" spans="1:3" s="21" customFormat="1" ht="11.25" x14ac:dyDescent="0.2">
      <c r="A598" s="41" t="s">
        <v>1428</v>
      </c>
      <c r="B598" s="10" t="s">
        <v>3231</v>
      </c>
      <c r="C598" s="42">
        <v>212.75</v>
      </c>
    </row>
    <row r="599" spans="1:3" s="21" customFormat="1" ht="11.25" x14ac:dyDescent="0.2">
      <c r="A599" s="41" t="s">
        <v>674</v>
      </c>
      <c r="B599" s="10" t="s">
        <v>3200</v>
      </c>
      <c r="C599" s="42"/>
    </row>
    <row r="600" spans="1:3" s="21" customFormat="1" ht="11.25" x14ac:dyDescent="0.2">
      <c r="A600" s="41" t="s">
        <v>674</v>
      </c>
      <c r="B600" s="10" t="s">
        <v>3200</v>
      </c>
      <c r="C600" s="42">
        <v>399.78</v>
      </c>
    </row>
    <row r="601" spans="1:3" s="21" customFormat="1" ht="11.25" x14ac:dyDescent="0.2">
      <c r="A601" s="41" t="s">
        <v>1431</v>
      </c>
      <c r="B601" s="10" t="s">
        <v>3223</v>
      </c>
      <c r="C601" s="42">
        <v>1285</v>
      </c>
    </row>
    <row r="602" spans="1:3" s="21" customFormat="1" ht="11.25" x14ac:dyDescent="0.2">
      <c r="A602" s="41" t="s">
        <v>674</v>
      </c>
      <c r="B602" s="10" t="s">
        <v>2869</v>
      </c>
      <c r="C602" s="42">
        <v>89.7</v>
      </c>
    </row>
    <row r="603" spans="1:3" s="21" customFormat="1" ht="11.25" x14ac:dyDescent="0.2">
      <c r="A603" s="41" t="s">
        <v>674</v>
      </c>
      <c r="B603" s="10" t="s">
        <v>3242</v>
      </c>
      <c r="C603" s="42">
        <v>30249.14</v>
      </c>
    </row>
    <row r="604" spans="1:3" s="21" customFormat="1" ht="11.25" x14ac:dyDescent="0.2">
      <c r="A604" s="41" t="s">
        <v>674</v>
      </c>
      <c r="B604" s="10" t="s">
        <v>3243</v>
      </c>
      <c r="C604" s="49">
        <v>270</v>
      </c>
    </row>
    <row r="605" spans="1:3" s="21" customFormat="1" ht="11.25" x14ac:dyDescent="0.2">
      <c r="A605" s="41" t="s">
        <v>674</v>
      </c>
      <c r="B605" s="8" t="s">
        <v>3244</v>
      </c>
      <c r="C605" s="42">
        <v>70</v>
      </c>
    </row>
    <row r="606" spans="1:3" s="21" customFormat="1" ht="11.25" x14ac:dyDescent="0.2">
      <c r="A606" s="41" t="s">
        <v>3245</v>
      </c>
      <c r="B606" s="8" t="s">
        <v>3246</v>
      </c>
      <c r="C606" s="42">
        <v>14904</v>
      </c>
    </row>
    <row r="607" spans="1:3" s="21" customFormat="1" ht="11.25" x14ac:dyDescent="0.2">
      <c r="A607" s="41" t="s">
        <v>1444</v>
      </c>
      <c r="B607" s="8" t="s">
        <v>3247</v>
      </c>
      <c r="C607" s="49">
        <v>2691</v>
      </c>
    </row>
    <row r="608" spans="1:3" s="21" customFormat="1" ht="11.25" x14ac:dyDescent="0.2">
      <c r="A608" s="41" t="s">
        <v>1446</v>
      </c>
      <c r="B608" s="8" t="s">
        <v>3247</v>
      </c>
      <c r="C608" s="49">
        <v>2691</v>
      </c>
    </row>
    <row r="609" spans="1:3" s="21" customFormat="1" ht="11.25" x14ac:dyDescent="0.2">
      <c r="A609" s="41" t="s">
        <v>3248</v>
      </c>
      <c r="B609" s="8" t="s">
        <v>3246</v>
      </c>
      <c r="C609" s="49">
        <v>14904</v>
      </c>
    </row>
    <row r="610" spans="1:3" s="21" customFormat="1" ht="11.25" x14ac:dyDescent="0.2">
      <c r="A610" s="41" t="s">
        <v>1451</v>
      </c>
      <c r="B610" s="8" t="s">
        <v>3249</v>
      </c>
      <c r="C610" s="42">
        <v>298</v>
      </c>
    </row>
    <row r="611" spans="1:3" s="21" customFormat="1" ht="11.25" x14ac:dyDescent="0.2">
      <c r="A611" s="41" t="s">
        <v>1451</v>
      </c>
      <c r="B611" s="8" t="s">
        <v>3249</v>
      </c>
      <c r="C611" s="49">
        <v>298</v>
      </c>
    </row>
    <row r="612" spans="1:3" s="21" customFormat="1" ht="11.25" x14ac:dyDescent="0.2">
      <c r="A612" s="41" t="s">
        <v>1451</v>
      </c>
      <c r="B612" s="8" t="s">
        <v>3249</v>
      </c>
      <c r="C612" s="49">
        <v>298</v>
      </c>
    </row>
    <row r="613" spans="1:3" s="21" customFormat="1" ht="11.25" x14ac:dyDescent="0.2">
      <c r="A613" s="41" t="s">
        <v>1456</v>
      </c>
      <c r="B613" s="8" t="s">
        <v>3250</v>
      </c>
      <c r="C613" s="50">
        <v>6396.53</v>
      </c>
    </row>
    <row r="614" spans="1:3" s="21" customFormat="1" ht="11.25" x14ac:dyDescent="0.2">
      <c r="A614" s="41" t="s">
        <v>1459</v>
      </c>
      <c r="B614" s="8" t="s">
        <v>3251</v>
      </c>
      <c r="C614" s="50">
        <v>6995.45</v>
      </c>
    </row>
    <row r="615" spans="1:3" s="21" customFormat="1" ht="11.25" x14ac:dyDescent="0.2">
      <c r="A615" s="41" t="s">
        <v>1462</v>
      </c>
      <c r="B615" s="8" t="s">
        <v>3252</v>
      </c>
      <c r="C615" s="50">
        <v>2070</v>
      </c>
    </row>
    <row r="616" spans="1:3" s="21" customFormat="1" ht="11.25" x14ac:dyDescent="0.2">
      <c r="A616" s="41" t="s">
        <v>1464</v>
      </c>
      <c r="B616" s="8" t="s">
        <v>3252</v>
      </c>
      <c r="C616" s="50">
        <v>2070</v>
      </c>
    </row>
    <row r="617" spans="1:3" s="21" customFormat="1" ht="11.25" x14ac:dyDescent="0.2">
      <c r="A617" s="41" t="s">
        <v>1467</v>
      </c>
      <c r="B617" s="8" t="s">
        <v>3253</v>
      </c>
      <c r="C617" s="50">
        <v>2890</v>
      </c>
    </row>
    <row r="618" spans="1:3" s="21" customFormat="1" ht="11.25" x14ac:dyDescent="0.2">
      <c r="A618" s="41" t="s">
        <v>1469</v>
      </c>
      <c r="B618" s="8" t="s">
        <v>3253</v>
      </c>
      <c r="C618" s="50">
        <v>2890</v>
      </c>
    </row>
    <row r="619" spans="1:3" s="21" customFormat="1" ht="11.25" x14ac:dyDescent="0.2">
      <c r="A619" s="41" t="s">
        <v>674</v>
      </c>
      <c r="B619" s="8" t="s">
        <v>3254</v>
      </c>
      <c r="C619" s="50">
        <v>4508</v>
      </c>
    </row>
    <row r="620" spans="1:3" s="21" customFormat="1" ht="11.25" x14ac:dyDescent="0.2">
      <c r="A620" s="41" t="s">
        <v>674</v>
      </c>
      <c r="B620" s="8" t="s">
        <v>3255</v>
      </c>
      <c r="C620" s="50">
        <v>3852.5</v>
      </c>
    </row>
    <row r="621" spans="1:3" s="21" customFormat="1" ht="11.25" x14ac:dyDescent="0.2">
      <c r="A621" s="41" t="s">
        <v>674</v>
      </c>
      <c r="B621" s="8" t="s">
        <v>3256</v>
      </c>
      <c r="C621" s="50">
        <v>2725.5</v>
      </c>
    </row>
    <row r="622" spans="1:3" s="21" customFormat="1" ht="11.25" x14ac:dyDescent="0.2">
      <c r="A622" s="41" t="s">
        <v>3257</v>
      </c>
      <c r="B622" s="8" t="s">
        <v>2945</v>
      </c>
      <c r="C622" s="42">
        <v>5060</v>
      </c>
    </row>
    <row r="623" spans="1:3" s="21" customFormat="1" ht="11.25" x14ac:dyDescent="0.2">
      <c r="A623" s="41" t="s">
        <v>1481</v>
      </c>
      <c r="B623" s="8" t="s">
        <v>3258</v>
      </c>
      <c r="C623" s="50">
        <v>2598</v>
      </c>
    </row>
    <row r="624" spans="1:3" s="21" customFormat="1" ht="11.25" x14ac:dyDescent="0.2">
      <c r="A624" s="41" t="s">
        <v>1484</v>
      </c>
      <c r="B624" s="8" t="s">
        <v>3259</v>
      </c>
      <c r="C624" s="49">
        <v>1300.01</v>
      </c>
    </row>
    <row r="625" spans="1:3" s="21" customFormat="1" ht="11.25" x14ac:dyDescent="0.2">
      <c r="A625" s="41" t="s">
        <v>1487</v>
      </c>
      <c r="B625" s="8" t="s">
        <v>3260</v>
      </c>
      <c r="C625" s="49">
        <v>4740</v>
      </c>
    </row>
    <row r="626" spans="1:3" s="21" customFormat="1" ht="11.25" x14ac:dyDescent="0.2">
      <c r="A626" s="41" t="s">
        <v>1490</v>
      </c>
      <c r="B626" s="8" t="s">
        <v>3261</v>
      </c>
      <c r="C626" s="50">
        <v>3108.11</v>
      </c>
    </row>
    <row r="627" spans="1:3" s="21" customFormat="1" ht="11.25" x14ac:dyDescent="0.2">
      <c r="A627" s="41" t="s">
        <v>1493</v>
      </c>
      <c r="B627" s="9" t="s">
        <v>3262</v>
      </c>
      <c r="C627" s="51">
        <v>11155</v>
      </c>
    </row>
    <row r="628" spans="1:3" s="21" customFormat="1" ht="11.25" x14ac:dyDescent="0.2">
      <c r="A628" s="41" t="s">
        <v>1496</v>
      </c>
      <c r="B628" s="8" t="s">
        <v>3263</v>
      </c>
      <c r="C628" s="51">
        <v>1990</v>
      </c>
    </row>
    <row r="629" spans="1:3" s="21" customFormat="1" ht="11.25" x14ac:dyDescent="0.2">
      <c r="A629" s="41" t="s">
        <v>1499</v>
      </c>
      <c r="B629" s="8" t="s">
        <v>3264</v>
      </c>
      <c r="C629" s="50">
        <v>2249.9699999999998</v>
      </c>
    </row>
    <row r="630" spans="1:3" s="21" customFormat="1" ht="11.25" x14ac:dyDescent="0.2">
      <c r="A630" s="41" t="s">
        <v>1502</v>
      </c>
      <c r="B630" s="8" t="s">
        <v>3265</v>
      </c>
      <c r="C630" s="50">
        <f>28515.9*1.15</f>
        <v>32793.284999999996</v>
      </c>
    </row>
    <row r="631" spans="1:3" s="21" customFormat="1" ht="11.25" x14ac:dyDescent="0.2">
      <c r="A631" s="41" t="s">
        <v>1505</v>
      </c>
      <c r="B631" s="8" t="s">
        <v>3266</v>
      </c>
      <c r="C631" s="50">
        <f>3318.9*1.15</f>
        <v>3816.7349999999997</v>
      </c>
    </row>
    <row r="632" spans="1:3" s="21" customFormat="1" ht="11.25" x14ac:dyDescent="0.2">
      <c r="A632" s="41" t="s">
        <v>1508</v>
      </c>
      <c r="B632" s="8" t="s">
        <v>3267</v>
      </c>
      <c r="C632" s="50">
        <v>2200</v>
      </c>
    </row>
    <row r="633" spans="1:3" s="21" customFormat="1" ht="11.25" x14ac:dyDescent="0.2">
      <c r="A633" s="41" t="s">
        <v>674</v>
      </c>
      <c r="B633" s="8" t="s">
        <v>3268</v>
      </c>
      <c r="C633" s="50">
        <f>4020*1.15</f>
        <v>4623</v>
      </c>
    </row>
    <row r="634" spans="1:3" s="21" customFormat="1" ht="11.25" x14ac:dyDescent="0.2">
      <c r="A634" s="41" t="s">
        <v>674</v>
      </c>
      <c r="B634" s="8" t="s">
        <v>3269</v>
      </c>
      <c r="C634" s="50">
        <f>3000*1.15</f>
        <v>3449.9999999999995</v>
      </c>
    </row>
    <row r="635" spans="1:3" s="21" customFormat="1" ht="11.25" x14ac:dyDescent="0.2">
      <c r="A635" s="41" t="s">
        <v>674</v>
      </c>
      <c r="B635" s="8" t="s">
        <v>3270</v>
      </c>
      <c r="C635" s="50">
        <f>1860*1.15</f>
        <v>2139</v>
      </c>
    </row>
    <row r="636" spans="1:3" s="21" customFormat="1" ht="11.25" x14ac:dyDescent="0.2">
      <c r="A636" s="41" t="s">
        <v>1517</v>
      </c>
      <c r="B636" s="8" t="s">
        <v>3271</v>
      </c>
      <c r="C636" s="50">
        <v>54510</v>
      </c>
    </row>
    <row r="637" spans="1:3" s="21" customFormat="1" ht="11.25" x14ac:dyDescent="0.2">
      <c r="A637" s="41" t="s">
        <v>1521</v>
      </c>
      <c r="B637" s="8" t="s">
        <v>3272</v>
      </c>
      <c r="C637" s="50">
        <v>1850.01</v>
      </c>
    </row>
    <row r="638" spans="1:3" s="21" customFormat="1" ht="11.25" x14ac:dyDescent="0.2">
      <c r="A638" s="41" t="s">
        <v>1523</v>
      </c>
      <c r="B638" s="8" t="s">
        <v>3272</v>
      </c>
      <c r="C638" s="50">
        <v>1849.99</v>
      </c>
    </row>
    <row r="639" spans="1:3" s="21" customFormat="1" ht="11.25" x14ac:dyDescent="0.2">
      <c r="A639" s="41" t="s">
        <v>1526</v>
      </c>
      <c r="B639" s="8" t="s">
        <v>3273</v>
      </c>
      <c r="C639" s="50">
        <f>435*1.15</f>
        <v>500.24999999999994</v>
      </c>
    </row>
    <row r="640" spans="1:3" s="21" customFormat="1" ht="11.25" x14ac:dyDescent="0.2">
      <c r="A640" s="41" t="s">
        <v>1529</v>
      </c>
      <c r="B640" s="8" t="s">
        <v>3274</v>
      </c>
      <c r="C640" s="50">
        <v>6302</v>
      </c>
    </row>
    <row r="641" spans="1:3" s="21" customFormat="1" ht="11.25" x14ac:dyDescent="0.2">
      <c r="A641" s="41" t="s">
        <v>1531</v>
      </c>
      <c r="B641" s="8" t="s">
        <v>3272</v>
      </c>
      <c r="C641" s="50">
        <v>1850</v>
      </c>
    </row>
    <row r="642" spans="1:3" s="21" customFormat="1" ht="11.25" x14ac:dyDescent="0.2">
      <c r="A642" s="41" t="s">
        <v>1534</v>
      </c>
      <c r="B642" s="8" t="s">
        <v>3275</v>
      </c>
      <c r="C642" s="50">
        <v>12998</v>
      </c>
    </row>
    <row r="643" spans="1:3" s="21" customFormat="1" ht="11.25" x14ac:dyDescent="0.2">
      <c r="A643" s="41" t="s">
        <v>1537</v>
      </c>
      <c r="B643" s="8" t="s">
        <v>3276</v>
      </c>
      <c r="C643" s="50">
        <v>13220.33</v>
      </c>
    </row>
    <row r="644" spans="1:3" s="21" customFormat="1" ht="11.25" x14ac:dyDescent="0.2">
      <c r="A644" s="41" t="s">
        <v>1540</v>
      </c>
      <c r="B644" s="8" t="s">
        <v>3277</v>
      </c>
      <c r="C644" s="50">
        <v>5439.5</v>
      </c>
    </row>
    <row r="645" spans="1:3" s="21" customFormat="1" ht="11.25" x14ac:dyDescent="0.2">
      <c r="A645" s="41" t="s">
        <v>1543</v>
      </c>
      <c r="B645" s="10" t="s">
        <v>3278</v>
      </c>
      <c r="C645" s="42">
        <f>1388.41*1.15</f>
        <v>1596.6714999999999</v>
      </c>
    </row>
    <row r="646" spans="1:3" s="21" customFormat="1" ht="11.25" x14ac:dyDescent="0.2">
      <c r="A646" s="41" t="s">
        <v>3279</v>
      </c>
      <c r="B646" s="10" t="s">
        <v>3280</v>
      </c>
      <c r="C646" s="42">
        <f>4170.43*1.15</f>
        <v>4795.9944999999998</v>
      </c>
    </row>
    <row r="647" spans="1:3" s="21" customFormat="1" ht="11.25" x14ac:dyDescent="0.2">
      <c r="A647" s="41" t="s">
        <v>1548</v>
      </c>
      <c r="B647" s="10" t="s">
        <v>2936</v>
      </c>
      <c r="C647" s="42">
        <f>197.39*1.15</f>
        <v>226.99849999999998</v>
      </c>
    </row>
    <row r="648" spans="1:3" s="21" customFormat="1" ht="11.25" x14ac:dyDescent="0.2">
      <c r="A648" s="41" t="s">
        <v>1551</v>
      </c>
      <c r="B648" s="10" t="s">
        <v>3281</v>
      </c>
      <c r="C648" s="42">
        <f>2433.91*1.15</f>
        <v>2798.9964999999997</v>
      </c>
    </row>
    <row r="649" spans="1:3" s="21" customFormat="1" ht="11.25" x14ac:dyDescent="0.2">
      <c r="A649" s="41" t="s">
        <v>1554</v>
      </c>
      <c r="B649" s="10" t="s">
        <v>3282</v>
      </c>
      <c r="C649" s="42">
        <f>1495.65*1.15</f>
        <v>1719.9974999999999</v>
      </c>
    </row>
    <row r="650" spans="1:3" s="21" customFormat="1" ht="11.25" x14ac:dyDescent="0.2">
      <c r="A650" s="41" t="s">
        <v>1556</v>
      </c>
      <c r="B650" s="10" t="s">
        <v>3276</v>
      </c>
      <c r="C650" s="42">
        <v>11977.79</v>
      </c>
    </row>
    <row r="651" spans="1:3" s="21" customFormat="1" ht="11.25" x14ac:dyDescent="0.2">
      <c r="A651" s="41" t="s">
        <v>3283</v>
      </c>
      <c r="B651" s="10" t="s">
        <v>3284</v>
      </c>
      <c r="C651" s="42">
        <f>19824*1.15</f>
        <v>22797.599999999999</v>
      </c>
    </row>
    <row r="652" spans="1:3" s="21" customFormat="1" ht="11.25" x14ac:dyDescent="0.2">
      <c r="A652" s="41" t="s">
        <v>1561</v>
      </c>
      <c r="B652" s="10" t="s">
        <v>2936</v>
      </c>
      <c r="C652" s="42">
        <f>195*1.15</f>
        <v>224.24999999999997</v>
      </c>
    </row>
    <row r="653" spans="1:3" s="21" customFormat="1" ht="11.25" x14ac:dyDescent="0.2">
      <c r="A653" s="41" t="s">
        <v>1564</v>
      </c>
      <c r="B653" s="10" t="s">
        <v>3285</v>
      </c>
      <c r="C653" s="42">
        <v>11999</v>
      </c>
    </row>
    <row r="654" spans="1:3" s="21" customFormat="1" ht="11.25" x14ac:dyDescent="0.2">
      <c r="A654" s="41" t="s">
        <v>1568</v>
      </c>
      <c r="B654" s="10" t="s">
        <v>3286</v>
      </c>
      <c r="C654" s="42">
        <v>397.13</v>
      </c>
    </row>
    <row r="655" spans="1:3" s="21" customFormat="1" ht="11.25" x14ac:dyDescent="0.2">
      <c r="A655" s="41" t="s">
        <v>1571</v>
      </c>
      <c r="B655" s="10" t="s">
        <v>3287</v>
      </c>
      <c r="C655" s="42">
        <v>1650.25</v>
      </c>
    </row>
    <row r="656" spans="1:3" s="21" customFormat="1" ht="11.25" x14ac:dyDescent="0.2">
      <c r="A656" s="41" t="s">
        <v>1574</v>
      </c>
      <c r="B656" s="10" t="s">
        <v>3288</v>
      </c>
      <c r="C656" s="42">
        <v>1538</v>
      </c>
    </row>
    <row r="657" spans="1:3" s="21" customFormat="1" ht="11.25" x14ac:dyDescent="0.2">
      <c r="A657" s="41" t="s">
        <v>3289</v>
      </c>
      <c r="B657" s="10" t="s">
        <v>3290</v>
      </c>
      <c r="C657" s="42">
        <v>19386</v>
      </c>
    </row>
    <row r="658" spans="1:3" s="21" customFormat="1" ht="11.25" x14ac:dyDescent="0.2">
      <c r="A658" s="41" t="s">
        <v>1580</v>
      </c>
      <c r="B658" s="10" t="s">
        <v>3291</v>
      </c>
      <c r="C658" s="42">
        <v>330</v>
      </c>
    </row>
    <row r="659" spans="1:3" s="21" customFormat="1" ht="11.25" x14ac:dyDescent="0.2">
      <c r="A659" s="41" t="s">
        <v>1582</v>
      </c>
      <c r="B659" s="10" t="s">
        <v>2936</v>
      </c>
      <c r="C659" s="42">
        <f>190.4*1.15</f>
        <v>218.95999999999998</v>
      </c>
    </row>
    <row r="660" spans="1:3" s="21" customFormat="1" ht="11.25" x14ac:dyDescent="0.2">
      <c r="A660" s="41" t="s">
        <v>1585</v>
      </c>
      <c r="B660" s="10" t="s">
        <v>3292</v>
      </c>
      <c r="C660" s="42">
        <f>472.61*1.15</f>
        <v>543.50149999999996</v>
      </c>
    </row>
    <row r="661" spans="1:3" s="21" customFormat="1" ht="11.25" x14ac:dyDescent="0.2">
      <c r="A661" s="41" t="s">
        <v>1589</v>
      </c>
      <c r="B661" s="10" t="s">
        <v>3293</v>
      </c>
      <c r="C661" s="42">
        <v>650</v>
      </c>
    </row>
    <row r="662" spans="1:3" s="21" customFormat="1" ht="11.25" x14ac:dyDescent="0.2">
      <c r="A662" s="41" t="s">
        <v>1592</v>
      </c>
      <c r="B662" s="10" t="s">
        <v>3294</v>
      </c>
      <c r="C662" s="42">
        <v>1944.94</v>
      </c>
    </row>
    <row r="663" spans="1:3" s="21" customFormat="1" ht="11.25" x14ac:dyDescent="0.2">
      <c r="A663" s="41" t="s">
        <v>1595</v>
      </c>
      <c r="B663" s="10" t="s">
        <v>3295</v>
      </c>
      <c r="C663" s="42">
        <v>5117.5</v>
      </c>
    </row>
    <row r="664" spans="1:3" s="21" customFormat="1" ht="11.25" x14ac:dyDescent="0.2">
      <c r="A664" s="41" t="s">
        <v>1598</v>
      </c>
      <c r="B664" s="10" t="s">
        <v>3296</v>
      </c>
      <c r="C664" s="42">
        <v>684.25</v>
      </c>
    </row>
    <row r="665" spans="1:3" s="21" customFormat="1" ht="11.25" x14ac:dyDescent="0.2">
      <c r="A665" s="41" t="s">
        <v>1601</v>
      </c>
      <c r="B665" s="10" t="s">
        <v>3297</v>
      </c>
      <c r="C665" s="42">
        <v>1045</v>
      </c>
    </row>
    <row r="666" spans="1:3" s="21" customFormat="1" ht="11.25" x14ac:dyDescent="0.2">
      <c r="A666" s="41" t="s">
        <v>1604</v>
      </c>
      <c r="B666" s="10" t="s">
        <v>3298</v>
      </c>
      <c r="C666" s="42">
        <v>2249.1</v>
      </c>
    </row>
    <row r="667" spans="1:3" s="21" customFormat="1" ht="11.25" x14ac:dyDescent="0.2">
      <c r="A667" s="41" t="s">
        <v>1606</v>
      </c>
      <c r="B667" s="10" t="s">
        <v>3282</v>
      </c>
      <c r="C667" s="42">
        <v>1778</v>
      </c>
    </row>
    <row r="668" spans="1:3" s="21" customFormat="1" ht="11.25" x14ac:dyDescent="0.2">
      <c r="A668" s="41" t="s">
        <v>1609</v>
      </c>
      <c r="B668" s="10" t="s">
        <v>3299</v>
      </c>
      <c r="C668" s="42">
        <f>2607.83*1.15</f>
        <v>2999.0044999999996</v>
      </c>
    </row>
    <row r="669" spans="1:3" s="21" customFormat="1" ht="11.25" x14ac:dyDescent="0.2">
      <c r="A669" s="41" t="s">
        <v>1612</v>
      </c>
      <c r="B669" s="10" t="s">
        <v>3300</v>
      </c>
      <c r="C669" s="42">
        <v>1850</v>
      </c>
    </row>
    <row r="670" spans="1:3" s="21" customFormat="1" ht="11.25" x14ac:dyDescent="0.2">
      <c r="A670" s="41" t="s">
        <v>1615</v>
      </c>
      <c r="B670" s="10" t="s">
        <v>3301</v>
      </c>
      <c r="C670" s="42">
        <v>3475.3</v>
      </c>
    </row>
    <row r="671" spans="1:3" s="21" customFormat="1" ht="11.25" x14ac:dyDescent="0.2">
      <c r="A671" s="41" t="s">
        <v>1618</v>
      </c>
      <c r="B671" s="10" t="s">
        <v>3302</v>
      </c>
      <c r="C671" s="42">
        <f>980*1.15</f>
        <v>1127</v>
      </c>
    </row>
    <row r="672" spans="1:3" s="21" customFormat="1" ht="11.25" x14ac:dyDescent="0.2">
      <c r="A672" s="41" t="s">
        <v>1621</v>
      </c>
      <c r="B672" s="10" t="s">
        <v>3303</v>
      </c>
      <c r="C672" s="42">
        <v>2247</v>
      </c>
    </row>
    <row r="673" spans="1:3" s="21" customFormat="1" ht="11.25" x14ac:dyDescent="0.2">
      <c r="A673" s="53" t="s">
        <v>1624</v>
      </c>
      <c r="B673" s="10" t="s">
        <v>3304</v>
      </c>
      <c r="C673" s="42">
        <v>-690</v>
      </c>
    </row>
    <row r="674" spans="1:3" s="21" customFormat="1" ht="11.25" x14ac:dyDescent="0.2">
      <c r="A674" s="41" t="s">
        <v>1627</v>
      </c>
      <c r="B674" s="10" t="s">
        <v>3305</v>
      </c>
      <c r="C674" s="42">
        <v>4370</v>
      </c>
    </row>
    <row r="675" spans="1:3" s="21" customFormat="1" ht="11.25" x14ac:dyDescent="0.2">
      <c r="A675" s="41" t="s">
        <v>1631</v>
      </c>
      <c r="B675" s="10" t="s">
        <v>3306</v>
      </c>
      <c r="C675" s="42">
        <f>2295.09*1.15</f>
        <v>2639.3535000000002</v>
      </c>
    </row>
    <row r="676" spans="1:3" s="21" customFormat="1" ht="11.25" x14ac:dyDescent="0.2">
      <c r="A676" s="41" t="s">
        <v>1635</v>
      </c>
      <c r="B676" s="10" t="s">
        <v>3307</v>
      </c>
      <c r="C676" s="42">
        <f>671.44*1.15</f>
        <v>772.15599999999995</v>
      </c>
    </row>
    <row r="677" spans="1:3" s="21" customFormat="1" ht="11.25" x14ac:dyDescent="0.2">
      <c r="A677" s="41" t="s">
        <v>1639</v>
      </c>
      <c r="B677" s="10" t="s">
        <v>3308</v>
      </c>
      <c r="C677" s="42">
        <f>208.7*1.15</f>
        <v>240.00499999999997</v>
      </c>
    </row>
    <row r="678" spans="1:3" s="21" customFormat="1" ht="11.25" x14ac:dyDescent="0.2">
      <c r="A678" s="41" t="s">
        <v>1642</v>
      </c>
      <c r="B678" s="10" t="s">
        <v>3309</v>
      </c>
      <c r="C678" s="42">
        <f>2260*1.15</f>
        <v>2599</v>
      </c>
    </row>
    <row r="679" spans="1:3" s="21" customFormat="1" ht="11.25" x14ac:dyDescent="0.2">
      <c r="A679" s="41" t="s">
        <v>1645</v>
      </c>
      <c r="B679" s="10" t="s">
        <v>3310</v>
      </c>
      <c r="C679" s="42">
        <v>3990.01</v>
      </c>
    </row>
    <row r="680" spans="1:3" s="21" customFormat="1" ht="11.25" x14ac:dyDescent="0.2">
      <c r="A680" s="41" t="s">
        <v>1648</v>
      </c>
      <c r="B680" s="10" t="s">
        <v>3311</v>
      </c>
      <c r="C680" s="42">
        <v>467</v>
      </c>
    </row>
    <row r="681" spans="1:3" s="21" customFormat="1" ht="11.25" x14ac:dyDescent="0.2">
      <c r="A681" s="41" t="s">
        <v>1652</v>
      </c>
      <c r="B681" s="10" t="s">
        <v>3312</v>
      </c>
      <c r="C681" s="42">
        <v>2100</v>
      </c>
    </row>
    <row r="682" spans="1:3" s="21" customFormat="1" ht="11.25" x14ac:dyDescent="0.2">
      <c r="A682" s="41" t="s">
        <v>3313</v>
      </c>
      <c r="B682" s="10" t="s">
        <v>3314</v>
      </c>
      <c r="C682" s="42">
        <v>9405</v>
      </c>
    </row>
    <row r="683" spans="1:3" s="21" customFormat="1" ht="11.25" x14ac:dyDescent="0.2">
      <c r="A683" s="41" t="s">
        <v>1595</v>
      </c>
      <c r="B683" s="10" t="s">
        <v>3315</v>
      </c>
      <c r="C683" s="42">
        <v>1899</v>
      </c>
    </row>
    <row r="684" spans="1:3" s="21" customFormat="1" ht="11.25" x14ac:dyDescent="0.2">
      <c r="A684" s="41" t="s">
        <v>1661</v>
      </c>
      <c r="B684" s="10" t="s">
        <v>3316</v>
      </c>
      <c r="C684" s="42">
        <v>643.29999999999995</v>
      </c>
    </row>
    <row r="685" spans="1:3" s="21" customFormat="1" ht="11.25" x14ac:dyDescent="0.2">
      <c r="A685" s="41" t="s">
        <v>1665</v>
      </c>
      <c r="B685" s="10" t="s">
        <v>3317</v>
      </c>
      <c r="C685" s="42">
        <f>598.26*1.15</f>
        <v>687.99899999999991</v>
      </c>
    </row>
    <row r="686" spans="1:3" s="21" customFormat="1" ht="11.25" x14ac:dyDescent="0.2">
      <c r="A686" s="41" t="s">
        <v>1669</v>
      </c>
      <c r="B686" s="10" t="s">
        <v>3318</v>
      </c>
      <c r="C686" s="42">
        <f>934.78*1.15</f>
        <v>1074.9969999999998</v>
      </c>
    </row>
    <row r="687" spans="1:3" s="21" customFormat="1" ht="11.25" x14ac:dyDescent="0.2">
      <c r="A687" s="41" t="s">
        <v>1672</v>
      </c>
      <c r="B687" s="10" t="s">
        <v>3319</v>
      </c>
      <c r="C687" s="42">
        <f>199.13*1.15</f>
        <v>228.99949999999998</v>
      </c>
    </row>
    <row r="688" spans="1:3" s="21" customFormat="1" ht="11.25" x14ac:dyDescent="0.2">
      <c r="A688" s="41" t="s">
        <v>1675</v>
      </c>
      <c r="B688" s="10" t="s">
        <v>3320</v>
      </c>
      <c r="C688" s="42">
        <v>1435.72</v>
      </c>
    </row>
    <row r="689" spans="1:3" s="21" customFormat="1" ht="11.25" x14ac:dyDescent="0.2">
      <c r="A689" s="41" t="s">
        <v>674</v>
      </c>
      <c r="B689" s="10" t="s">
        <v>3321</v>
      </c>
      <c r="C689" s="42">
        <v>2949</v>
      </c>
    </row>
    <row r="690" spans="1:3" s="21" customFormat="1" ht="11.25" x14ac:dyDescent="0.2">
      <c r="A690" s="41" t="s">
        <v>674</v>
      </c>
      <c r="B690" s="10" t="s">
        <v>3322</v>
      </c>
      <c r="C690" s="42">
        <v>3457</v>
      </c>
    </row>
    <row r="691" spans="1:3" s="21" customFormat="1" ht="11.25" x14ac:dyDescent="0.2">
      <c r="A691" s="41" t="s">
        <v>674</v>
      </c>
      <c r="B691" s="10" t="s">
        <v>3323</v>
      </c>
      <c r="C691" s="42">
        <v>9300</v>
      </c>
    </row>
    <row r="692" spans="1:3" s="21" customFormat="1" ht="11.25" x14ac:dyDescent="0.2">
      <c r="A692" s="41" t="s">
        <v>674</v>
      </c>
      <c r="B692" s="10" t="s">
        <v>3324</v>
      </c>
      <c r="C692" s="42">
        <v>9499.01</v>
      </c>
    </row>
    <row r="693" spans="1:3" s="21" customFormat="1" ht="11.25" x14ac:dyDescent="0.2">
      <c r="A693" s="41" t="s">
        <v>3325</v>
      </c>
      <c r="B693" s="10" t="s">
        <v>3326</v>
      </c>
      <c r="C693" s="42">
        <v>29222.65</v>
      </c>
    </row>
    <row r="694" spans="1:3" s="21" customFormat="1" ht="11.25" x14ac:dyDescent="0.2">
      <c r="A694" s="41" t="s">
        <v>3327</v>
      </c>
      <c r="B694" s="10" t="s">
        <v>3328</v>
      </c>
      <c r="C694" s="42"/>
    </row>
    <row r="695" spans="1:3" s="21" customFormat="1" ht="11.25" x14ac:dyDescent="0.2">
      <c r="A695" s="41" t="s">
        <v>3329</v>
      </c>
      <c r="B695" s="10" t="s">
        <v>3328</v>
      </c>
      <c r="C695" s="42"/>
    </row>
    <row r="696" spans="1:3" s="21" customFormat="1" ht="11.25" x14ac:dyDescent="0.2">
      <c r="A696" s="41" t="s">
        <v>3330</v>
      </c>
      <c r="B696" s="10" t="s">
        <v>3328</v>
      </c>
      <c r="C696" s="42"/>
    </row>
    <row r="697" spans="1:3" s="21" customFormat="1" ht="11.25" x14ac:dyDescent="0.2">
      <c r="A697" s="41" t="s">
        <v>674</v>
      </c>
      <c r="B697" s="10" t="s">
        <v>3331</v>
      </c>
      <c r="C697" s="42">
        <v>6496.35</v>
      </c>
    </row>
    <row r="698" spans="1:3" s="21" customFormat="1" ht="11.25" x14ac:dyDescent="0.2">
      <c r="A698" s="41" t="s">
        <v>674</v>
      </c>
      <c r="B698" s="10" t="s">
        <v>3332</v>
      </c>
      <c r="C698" s="42">
        <v>1000</v>
      </c>
    </row>
    <row r="699" spans="1:3" s="21" customFormat="1" ht="11.25" x14ac:dyDescent="0.2">
      <c r="A699" s="41" t="s">
        <v>674</v>
      </c>
      <c r="B699" s="10" t="s">
        <v>3333</v>
      </c>
      <c r="C699" s="42">
        <v>250</v>
      </c>
    </row>
    <row r="700" spans="1:3" s="21" customFormat="1" ht="11.25" x14ac:dyDescent="0.2">
      <c r="A700" s="41" t="s">
        <v>674</v>
      </c>
      <c r="B700" s="10" t="s">
        <v>3334</v>
      </c>
      <c r="C700" s="42">
        <v>730.25</v>
      </c>
    </row>
    <row r="701" spans="1:3" s="21" customFormat="1" ht="11.25" x14ac:dyDescent="0.2">
      <c r="A701" s="41" t="s">
        <v>674</v>
      </c>
      <c r="B701" s="10" t="s">
        <v>3335</v>
      </c>
      <c r="C701" s="42">
        <v>8395</v>
      </c>
    </row>
    <row r="702" spans="1:3" s="21" customFormat="1" ht="11.25" x14ac:dyDescent="0.2">
      <c r="A702" s="41" t="s">
        <v>674</v>
      </c>
      <c r="B702" s="10" t="s">
        <v>3336</v>
      </c>
      <c r="C702" s="42">
        <v>287.5</v>
      </c>
    </row>
    <row r="703" spans="1:3" s="21" customFormat="1" ht="11.25" x14ac:dyDescent="0.2">
      <c r="A703" s="41" t="s">
        <v>674</v>
      </c>
      <c r="B703" s="10" t="s">
        <v>3337</v>
      </c>
      <c r="C703" s="42">
        <v>1000</v>
      </c>
    </row>
    <row r="704" spans="1:3" s="21" customFormat="1" ht="11.25" x14ac:dyDescent="0.2">
      <c r="A704" s="41" t="s">
        <v>674</v>
      </c>
      <c r="B704" s="10" t="s">
        <v>3338</v>
      </c>
      <c r="C704" s="42">
        <v>1440.14</v>
      </c>
    </row>
    <row r="705" spans="1:3" s="21" customFormat="1" ht="11.25" x14ac:dyDescent="0.2">
      <c r="A705" s="41" t="s">
        <v>674</v>
      </c>
      <c r="B705" s="10" t="s">
        <v>3339</v>
      </c>
      <c r="C705" s="42">
        <v>1328.88</v>
      </c>
    </row>
    <row r="706" spans="1:3" s="21" customFormat="1" ht="11.25" x14ac:dyDescent="0.2">
      <c r="A706" s="41" t="s">
        <v>674</v>
      </c>
      <c r="B706" s="10" t="s">
        <v>3340</v>
      </c>
      <c r="C706" s="42">
        <v>20798.009999999998</v>
      </c>
    </row>
    <row r="707" spans="1:3" s="21" customFormat="1" ht="11.25" x14ac:dyDescent="0.2">
      <c r="A707" s="41" t="s">
        <v>674</v>
      </c>
      <c r="B707" s="10" t="s">
        <v>3341</v>
      </c>
      <c r="C707" s="42">
        <v>1392</v>
      </c>
    </row>
    <row r="708" spans="1:3" s="21" customFormat="1" ht="11.25" x14ac:dyDescent="0.2">
      <c r="A708" s="41" t="s">
        <v>674</v>
      </c>
      <c r="B708" s="10" t="s">
        <v>3342</v>
      </c>
      <c r="C708" s="42">
        <f>7395.9*1.16</f>
        <v>8579.2439999999988</v>
      </c>
    </row>
    <row r="709" spans="1:3" s="21" customFormat="1" ht="11.25" x14ac:dyDescent="0.2">
      <c r="A709" s="41" t="s">
        <v>674</v>
      </c>
      <c r="B709" s="10" t="s">
        <v>3343</v>
      </c>
      <c r="C709" s="42">
        <f>11176.95*1.16</f>
        <v>12965.262000000001</v>
      </c>
    </row>
    <row r="710" spans="1:3" s="21" customFormat="1" ht="11.25" x14ac:dyDescent="0.2">
      <c r="A710" s="41" t="s">
        <v>674</v>
      </c>
      <c r="B710" s="10" t="s">
        <v>3344</v>
      </c>
      <c r="C710" s="42">
        <f>5775.45*1.16</f>
        <v>6699.521999999999</v>
      </c>
    </row>
    <row r="711" spans="1:3" s="21" customFormat="1" ht="11.25" x14ac:dyDescent="0.2">
      <c r="A711" s="41" t="s">
        <v>674</v>
      </c>
      <c r="B711" s="10" t="s">
        <v>3345</v>
      </c>
      <c r="C711" s="42">
        <f>8268.45*1.16</f>
        <v>9591.402</v>
      </c>
    </row>
    <row r="712" spans="1:3" s="21" customFormat="1" ht="11.25" x14ac:dyDescent="0.2">
      <c r="A712" s="41" t="s">
        <v>674</v>
      </c>
      <c r="B712" s="10" t="s">
        <v>3346</v>
      </c>
      <c r="C712" s="42">
        <f>12838.95*1.16</f>
        <v>14893.182000000001</v>
      </c>
    </row>
    <row r="713" spans="1:3" s="21" customFormat="1" ht="11.25" x14ac:dyDescent="0.2">
      <c r="A713" s="41" t="s">
        <v>674</v>
      </c>
      <c r="B713" s="10" t="s">
        <v>3347</v>
      </c>
      <c r="C713" s="42">
        <f>4127.3*1.16</f>
        <v>4787.6679999999997</v>
      </c>
    </row>
    <row r="714" spans="1:3" s="21" customFormat="1" ht="11.25" x14ac:dyDescent="0.2">
      <c r="A714" s="41" t="s">
        <v>674</v>
      </c>
      <c r="B714" s="10" t="s">
        <v>3348</v>
      </c>
      <c r="C714" s="42">
        <f>2480.58*1.16</f>
        <v>2877.4727999999996</v>
      </c>
    </row>
    <row r="715" spans="1:3" s="21" customFormat="1" ht="11.25" x14ac:dyDescent="0.2">
      <c r="A715" s="41" t="s">
        <v>674</v>
      </c>
      <c r="B715" s="10" t="s">
        <v>3349</v>
      </c>
      <c r="C715" s="42">
        <f>6544.13*1.16</f>
        <v>7591.1907999999994</v>
      </c>
    </row>
    <row r="716" spans="1:3" s="21" customFormat="1" ht="11.25" x14ac:dyDescent="0.2">
      <c r="A716" s="41" t="s">
        <v>674</v>
      </c>
      <c r="B716" s="10" t="s">
        <v>3350</v>
      </c>
      <c r="C716" s="42">
        <f>9120.7*1.16</f>
        <v>10580.012000000001</v>
      </c>
    </row>
    <row r="717" spans="1:3" s="21" customFormat="1" ht="11.25" x14ac:dyDescent="0.2">
      <c r="A717" s="41" t="s">
        <v>674</v>
      </c>
      <c r="B717" s="10" t="s">
        <v>3351</v>
      </c>
      <c r="C717" s="42">
        <f>8948.28*1.16</f>
        <v>10380.004800000001</v>
      </c>
    </row>
    <row r="718" spans="1:3" s="21" customFormat="1" ht="11.25" x14ac:dyDescent="0.2">
      <c r="A718" s="41" t="s">
        <v>674</v>
      </c>
      <c r="B718" s="10" t="s">
        <v>3352</v>
      </c>
      <c r="C718" s="42">
        <v>19323</v>
      </c>
    </row>
    <row r="719" spans="1:3" s="21" customFormat="1" ht="11.25" x14ac:dyDescent="0.2">
      <c r="A719" s="41" t="s">
        <v>674</v>
      </c>
      <c r="B719" s="10" t="s">
        <v>3353</v>
      </c>
      <c r="C719" s="42">
        <v>831</v>
      </c>
    </row>
    <row r="720" spans="1:3" s="21" customFormat="1" ht="11.25" x14ac:dyDescent="0.2">
      <c r="A720" s="41" t="s">
        <v>674</v>
      </c>
      <c r="B720" s="10" t="s">
        <v>3354</v>
      </c>
      <c r="C720" s="42">
        <v>20038.77</v>
      </c>
    </row>
    <row r="721" spans="1:3" s="21" customFormat="1" ht="11.25" x14ac:dyDescent="0.2">
      <c r="A721" s="41" t="s">
        <v>674</v>
      </c>
      <c r="B721" s="10" t="s">
        <v>3354</v>
      </c>
      <c r="C721" s="42">
        <v>477.11</v>
      </c>
    </row>
    <row r="722" spans="1:3" s="21" customFormat="1" ht="11.25" x14ac:dyDescent="0.2">
      <c r="A722" s="41" t="s">
        <v>674</v>
      </c>
      <c r="B722" s="10" t="s">
        <v>3354</v>
      </c>
      <c r="C722" s="42">
        <v>477.11</v>
      </c>
    </row>
    <row r="723" spans="1:3" s="21" customFormat="1" ht="11.25" x14ac:dyDescent="0.2">
      <c r="A723" s="41" t="s">
        <v>674</v>
      </c>
      <c r="B723" s="10" t="s">
        <v>3355</v>
      </c>
      <c r="C723" s="47">
        <v>155616</v>
      </c>
    </row>
    <row r="724" spans="1:3" s="21" customFormat="1" ht="11.25" x14ac:dyDescent="0.2">
      <c r="A724" s="41" t="s">
        <v>674</v>
      </c>
      <c r="B724" s="10" t="s">
        <v>3356</v>
      </c>
      <c r="C724" s="42">
        <v>118818</v>
      </c>
    </row>
    <row r="725" spans="1:3" s="21" customFormat="1" ht="11.25" x14ac:dyDescent="0.2">
      <c r="A725" s="41" t="s">
        <v>674</v>
      </c>
      <c r="B725" s="10" t="s">
        <v>3357</v>
      </c>
      <c r="C725" s="42">
        <v>14490</v>
      </c>
    </row>
    <row r="726" spans="1:3" s="21" customFormat="1" ht="11.25" x14ac:dyDescent="0.2">
      <c r="A726" s="41" t="s">
        <v>674</v>
      </c>
      <c r="B726" s="10" t="s">
        <v>3358</v>
      </c>
      <c r="C726" s="42">
        <v>15939</v>
      </c>
    </row>
    <row r="727" spans="1:3" s="21" customFormat="1" ht="11.25" x14ac:dyDescent="0.2">
      <c r="A727" s="41" t="s">
        <v>674</v>
      </c>
      <c r="B727" s="10" t="s">
        <v>3359</v>
      </c>
      <c r="C727" s="42">
        <v>3433.66</v>
      </c>
    </row>
    <row r="728" spans="1:3" s="21" customFormat="1" ht="11.25" x14ac:dyDescent="0.2">
      <c r="A728" s="41" t="s">
        <v>1755</v>
      </c>
      <c r="B728" s="10" t="s">
        <v>3360</v>
      </c>
      <c r="C728" s="42">
        <f>32193*1.15</f>
        <v>37021.949999999997</v>
      </c>
    </row>
    <row r="729" spans="1:3" s="21" customFormat="1" ht="11.25" x14ac:dyDescent="0.2">
      <c r="A729" s="41" t="s">
        <v>1758</v>
      </c>
      <c r="B729" s="10" t="s">
        <v>3361</v>
      </c>
      <c r="C729" s="42">
        <f>32459.7*1.15</f>
        <v>37328.654999999999</v>
      </c>
    </row>
    <row r="730" spans="1:3" s="21" customFormat="1" ht="11.25" x14ac:dyDescent="0.2">
      <c r="A730" s="41" t="s">
        <v>1761</v>
      </c>
      <c r="B730" s="10" t="s">
        <v>3362</v>
      </c>
      <c r="C730" s="42">
        <v>1932</v>
      </c>
    </row>
    <row r="731" spans="1:3" s="21" customFormat="1" ht="11.25" x14ac:dyDescent="0.2">
      <c r="A731" s="41" t="s">
        <v>1764</v>
      </c>
      <c r="B731" s="10" t="s">
        <v>3363</v>
      </c>
      <c r="C731" s="42">
        <f>92400*1.15</f>
        <v>106259.99999999999</v>
      </c>
    </row>
    <row r="732" spans="1:3" s="21" customFormat="1" ht="11.25" x14ac:dyDescent="0.2">
      <c r="A732" s="41" t="s">
        <v>1767</v>
      </c>
      <c r="B732" s="10" t="s">
        <v>3364</v>
      </c>
      <c r="C732" s="42">
        <f>63605*1.15</f>
        <v>73145.75</v>
      </c>
    </row>
    <row r="733" spans="1:3" s="21" customFormat="1" ht="11.25" x14ac:dyDescent="0.2">
      <c r="A733" s="41" t="s">
        <v>3365</v>
      </c>
      <c r="B733" s="10" t="s">
        <v>3366</v>
      </c>
      <c r="C733" s="42">
        <v>0</v>
      </c>
    </row>
    <row r="734" spans="1:3" s="21" customFormat="1" ht="11.25" x14ac:dyDescent="0.2">
      <c r="A734" s="41" t="s">
        <v>674</v>
      </c>
      <c r="B734" s="10" t="s">
        <v>3367</v>
      </c>
      <c r="C734" s="42">
        <v>0</v>
      </c>
    </row>
    <row r="735" spans="1:3" s="21" customFormat="1" ht="11.25" x14ac:dyDescent="0.2">
      <c r="A735" s="41" t="s">
        <v>1770</v>
      </c>
      <c r="B735" s="10" t="s">
        <v>3118</v>
      </c>
      <c r="C735" s="42">
        <f>48500*1.15</f>
        <v>55774.999999999993</v>
      </c>
    </row>
    <row r="736" spans="1:3" s="21" customFormat="1" ht="11.25" x14ac:dyDescent="0.2">
      <c r="A736" s="41" t="s">
        <v>1772</v>
      </c>
      <c r="B736" s="10" t="s">
        <v>3362</v>
      </c>
      <c r="C736" s="42">
        <f>1680*1.15</f>
        <v>1931.9999999999998</v>
      </c>
    </row>
    <row r="737" spans="1:3" s="21" customFormat="1" ht="11.25" x14ac:dyDescent="0.2">
      <c r="A737" s="41" t="s">
        <v>1777</v>
      </c>
      <c r="B737" s="10" t="s">
        <v>3368</v>
      </c>
      <c r="C737" s="42">
        <f>1694*1.15</f>
        <v>1948.1</v>
      </c>
    </row>
    <row r="738" spans="1:3" s="21" customFormat="1" ht="11.25" x14ac:dyDescent="0.2">
      <c r="A738" s="41" t="s">
        <v>1780</v>
      </c>
      <c r="B738" s="10" t="s">
        <v>3369</v>
      </c>
      <c r="C738" s="42">
        <v>11902.5</v>
      </c>
    </row>
    <row r="739" spans="1:3" s="21" customFormat="1" ht="11.25" x14ac:dyDescent="0.2">
      <c r="A739" s="41" t="s">
        <v>3370</v>
      </c>
      <c r="B739" s="10" t="s">
        <v>3371</v>
      </c>
      <c r="C739" s="42">
        <v>0</v>
      </c>
    </row>
    <row r="740" spans="1:3" s="21" customFormat="1" ht="21" x14ac:dyDescent="0.2">
      <c r="A740" s="41" t="s">
        <v>1786</v>
      </c>
      <c r="B740" s="10" t="s">
        <v>3372</v>
      </c>
      <c r="C740" s="42">
        <f>73920*1.15</f>
        <v>85008</v>
      </c>
    </row>
    <row r="741" spans="1:3" s="21" customFormat="1" ht="11.25" x14ac:dyDescent="0.2">
      <c r="A741" s="41" t="s">
        <v>1789</v>
      </c>
      <c r="B741" s="10" t="s">
        <v>3373</v>
      </c>
      <c r="C741" s="42">
        <f>64884*1.15</f>
        <v>74616.599999999991</v>
      </c>
    </row>
    <row r="742" spans="1:3" s="21" customFormat="1" ht="11.25" x14ac:dyDescent="0.2">
      <c r="A742" s="41" t="s">
        <v>3365</v>
      </c>
      <c r="B742" s="10" t="s">
        <v>3366</v>
      </c>
      <c r="C742" s="42">
        <v>0</v>
      </c>
    </row>
    <row r="743" spans="1:3" s="21" customFormat="1" ht="11.25" x14ac:dyDescent="0.2">
      <c r="A743" s="41" t="s">
        <v>1783</v>
      </c>
      <c r="B743" s="10" t="s">
        <v>3374</v>
      </c>
      <c r="C743" s="42">
        <v>6440</v>
      </c>
    </row>
    <row r="744" spans="1:3" s="21" customFormat="1" ht="21" x14ac:dyDescent="0.2">
      <c r="A744" s="41" t="s">
        <v>1795</v>
      </c>
      <c r="B744" s="10" t="s">
        <v>3372</v>
      </c>
      <c r="C744" s="42">
        <f>73920*1.15</f>
        <v>85008</v>
      </c>
    </row>
    <row r="745" spans="1:3" s="21" customFormat="1" ht="11.25" x14ac:dyDescent="0.2">
      <c r="A745" s="41" t="s">
        <v>1798</v>
      </c>
      <c r="B745" s="10" t="s">
        <v>3375</v>
      </c>
      <c r="C745" s="42">
        <f>25442*1.15</f>
        <v>29258.3</v>
      </c>
    </row>
    <row r="746" spans="1:3" s="21" customFormat="1" ht="11.25" x14ac:dyDescent="0.2">
      <c r="A746" s="41" t="s">
        <v>1792</v>
      </c>
      <c r="B746" s="10" t="s">
        <v>3376</v>
      </c>
      <c r="C746" s="42">
        <f>32442*1.15</f>
        <v>37308.299999999996</v>
      </c>
    </row>
    <row r="747" spans="1:3" s="21" customFormat="1" ht="11.25" x14ac:dyDescent="0.2">
      <c r="A747" s="41" t="s">
        <v>3365</v>
      </c>
      <c r="B747" s="10" t="s">
        <v>3377</v>
      </c>
      <c r="C747" s="42">
        <v>0</v>
      </c>
    </row>
    <row r="748" spans="1:3" s="21" customFormat="1" ht="11.25" x14ac:dyDescent="0.2">
      <c r="A748" s="41" t="s">
        <v>3378</v>
      </c>
      <c r="B748" s="10" t="s">
        <v>3379</v>
      </c>
      <c r="C748" s="42">
        <f>3488*1.15</f>
        <v>4011.2</v>
      </c>
    </row>
    <row r="749" spans="1:3" s="21" customFormat="1" ht="11.25" x14ac:dyDescent="0.2">
      <c r="A749" s="41" t="s">
        <v>1807</v>
      </c>
      <c r="B749" s="10" t="s">
        <v>3380</v>
      </c>
      <c r="C749" s="42">
        <f>5268*1.15</f>
        <v>6058.2</v>
      </c>
    </row>
    <row r="750" spans="1:3" s="21" customFormat="1" ht="11.25" x14ac:dyDescent="0.2">
      <c r="A750" s="41" t="s">
        <v>1810</v>
      </c>
      <c r="B750" s="10" t="s">
        <v>3381</v>
      </c>
      <c r="C750" s="42">
        <f>19349*1.15</f>
        <v>22251.35</v>
      </c>
    </row>
    <row r="751" spans="1:3" s="21" customFormat="1" ht="11.25" x14ac:dyDescent="0.2">
      <c r="A751" s="41" t="s">
        <v>1813</v>
      </c>
      <c r="B751" s="10" t="s">
        <v>3382</v>
      </c>
      <c r="C751" s="42">
        <f>9284*1.15</f>
        <v>10676.599999999999</v>
      </c>
    </row>
    <row r="752" spans="1:3" s="21" customFormat="1" ht="11.25" x14ac:dyDescent="0.2">
      <c r="A752" s="41" t="s">
        <v>3365</v>
      </c>
      <c r="B752" s="10" t="s">
        <v>3366</v>
      </c>
      <c r="C752" s="42">
        <f>6900*1.15</f>
        <v>7934.9999999999991</v>
      </c>
    </row>
    <row r="753" spans="1:3" s="21" customFormat="1" ht="11.25" x14ac:dyDescent="0.2">
      <c r="A753" s="41" t="s">
        <v>1817</v>
      </c>
      <c r="B753" s="10" t="s">
        <v>3383</v>
      </c>
      <c r="C753" s="42">
        <v>10676.6</v>
      </c>
    </row>
    <row r="754" spans="1:3" s="21" customFormat="1" ht="11.25" x14ac:dyDescent="0.2">
      <c r="A754" s="41" t="s">
        <v>3384</v>
      </c>
      <c r="B754" s="10" t="s">
        <v>3385</v>
      </c>
      <c r="C754" s="42">
        <v>23846.400000000001</v>
      </c>
    </row>
    <row r="755" spans="1:3" s="21" customFormat="1" ht="11.25" x14ac:dyDescent="0.2">
      <c r="A755" s="41" t="s">
        <v>674</v>
      </c>
      <c r="B755" s="10" t="s">
        <v>3386</v>
      </c>
      <c r="C755" s="42">
        <v>10676.6</v>
      </c>
    </row>
    <row r="756" spans="1:3" s="21" customFormat="1" ht="11.25" x14ac:dyDescent="0.2">
      <c r="A756" s="41" t="s">
        <v>674</v>
      </c>
      <c r="B756" s="10" t="s">
        <v>3387</v>
      </c>
      <c r="C756" s="42">
        <v>48580.800000000003</v>
      </c>
    </row>
    <row r="757" spans="1:3" s="21" customFormat="1" ht="11.25" x14ac:dyDescent="0.2">
      <c r="A757" s="41" t="s">
        <v>674</v>
      </c>
      <c r="B757" s="10" t="s">
        <v>3388</v>
      </c>
      <c r="C757" s="42">
        <v>17713.2</v>
      </c>
    </row>
    <row r="758" spans="1:3" s="21" customFormat="1" ht="11.25" x14ac:dyDescent="0.2">
      <c r="A758" s="41" t="s">
        <v>674</v>
      </c>
      <c r="B758" s="10" t="s">
        <v>3389</v>
      </c>
      <c r="C758" s="42">
        <f>1519.6*3</f>
        <v>4558.7999999999993</v>
      </c>
    </row>
    <row r="759" spans="1:3" s="21" customFormat="1" ht="11.25" x14ac:dyDescent="0.2">
      <c r="A759" s="41" t="s">
        <v>674</v>
      </c>
      <c r="B759" s="10" t="s">
        <v>3390</v>
      </c>
      <c r="C759" s="42">
        <v>4690.01</v>
      </c>
    </row>
    <row r="760" spans="1:3" s="21" customFormat="1" ht="11.25" x14ac:dyDescent="0.2">
      <c r="A760" s="41" t="s">
        <v>674</v>
      </c>
      <c r="B760" s="10" t="s">
        <v>3390</v>
      </c>
      <c r="C760" s="42">
        <v>2890</v>
      </c>
    </row>
    <row r="761" spans="1:3" s="21" customFormat="1" ht="11.25" x14ac:dyDescent="0.2">
      <c r="A761" s="41" t="s">
        <v>674</v>
      </c>
      <c r="B761" s="10" t="s">
        <v>3391</v>
      </c>
      <c r="C761" s="42">
        <v>8885.6</v>
      </c>
    </row>
    <row r="762" spans="1:3" s="21" customFormat="1" ht="11.25" x14ac:dyDescent="0.2">
      <c r="A762" s="41" t="s">
        <v>674</v>
      </c>
      <c r="B762" s="10" t="s">
        <v>3392</v>
      </c>
      <c r="C762" s="42">
        <v>5127.2</v>
      </c>
    </row>
    <row r="763" spans="1:3" s="21" customFormat="1" ht="11.25" x14ac:dyDescent="0.2">
      <c r="A763" s="41" t="s">
        <v>674</v>
      </c>
      <c r="B763" s="10" t="s">
        <v>3393</v>
      </c>
      <c r="C763" s="42">
        <v>2990</v>
      </c>
    </row>
    <row r="764" spans="1:3" s="21" customFormat="1" ht="11.25" x14ac:dyDescent="0.2">
      <c r="A764" s="41" t="s">
        <v>674</v>
      </c>
      <c r="B764" s="10" t="s">
        <v>3394</v>
      </c>
      <c r="C764" s="42">
        <v>5614</v>
      </c>
    </row>
    <row r="765" spans="1:3" s="21" customFormat="1" ht="11.25" x14ac:dyDescent="0.2">
      <c r="A765" s="41" t="s">
        <v>674</v>
      </c>
      <c r="B765" s="10" t="s">
        <v>3395</v>
      </c>
      <c r="C765" s="42">
        <v>12644</v>
      </c>
    </row>
    <row r="766" spans="1:3" s="21" customFormat="1" ht="11.25" x14ac:dyDescent="0.2">
      <c r="A766" s="41" t="s">
        <v>674</v>
      </c>
      <c r="B766" s="10" t="s">
        <v>3396</v>
      </c>
      <c r="C766" s="42">
        <v>12223.5</v>
      </c>
    </row>
    <row r="767" spans="1:3" s="21" customFormat="1" ht="11.25" x14ac:dyDescent="0.2">
      <c r="A767" s="41" t="s">
        <v>674</v>
      </c>
      <c r="B767" s="10" t="s">
        <v>3397</v>
      </c>
      <c r="C767" s="42">
        <f>2018.4*3</f>
        <v>6055.2000000000007</v>
      </c>
    </row>
    <row r="768" spans="1:3" s="21" customFormat="1" ht="11.25" x14ac:dyDescent="0.2">
      <c r="A768" s="41" t="s">
        <v>674</v>
      </c>
      <c r="B768" s="10" t="s">
        <v>3321</v>
      </c>
      <c r="C768" s="42">
        <f>4365*1.16</f>
        <v>5063.3999999999996</v>
      </c>
    </row>
    <row r="769" spans="1:3" s="21" customFormat="1" ht="11.25" x14ac:dyDescent="0.2">
      <c r="A769" s="41" t="s">
        <v>674</v>
      </c>
      <c r="B769" s="10" t="s">
        <v>3398</v>
      </c>
      <c r="C769" s="42">
        <v>2742.18</v>
      </c>
    </row>
    <row r="770" spans="1:3" s="21" customFormat="1" ht="11.25" x14ac:dyDescent="0.2">
      <c r="A770" s="41" t="s">
        <v>674</v>
      </c>
      <c r="B770" s="10" t="s">
        <v>3399</v>
      </c>
      <c r="C770" s="42">
        <v>7399</v>
      </c>
    </row>
    <row r="771" spans="1:3" s="21" customFormat="1" ht="11.25" x14ac:dyDescent="0.2">
      <c r="A771" s="41" t="s">
        <v>3400</v>
      </c>
      <c r="B771" s="8" t="s">
        <v>3401</v>
      </c>
      <c r="C771" s="42">
        <v>7877.5</v>
      </c>
    </row>
    <row r="772" spans="1:3" s="21" customFormat="1" ht="11.25" x14ac:dyDescent="0.2">
      <c r="A772" s="41" t="s">
        <v>3402</v>
      </c>
      <c r="B772" s="8" t="s">
        <v>3401</v>
      </c>
      <c r="C772" s="42">
        <v>7877.5</v>
      </c>
    </row>
    <row r="773" spans="1:3" s="21" customFormat="1" ht="11.25" x14ac:dyDescent="0.2">
      <c r="A773" s="41" t="s">
        <v>3403</v>
      </c>
      <c r="B773" s="8" t="s">
        <v>3401</v>
      </c>
      <c r="C773" s="42">
        <v>7877.5</v>
      </c>
    </row>
    <row r="774" spans="1:3" s="21" customFormat="1" ht="11.25" x14ac:dyDescent="0.2">
      <c r="A774" s="41" t="s">
        <v>3404</v>
      </c>
      <c r="B774" s="8" t="s">
        <v>3401</v>
      </c>
      <c r="C774" s="42">
        <v>7877.5</v>
      </c>
    </row>
    <row r="775" spans="1:3" s="21" customFormat="1" ht="11.25" x14ac:dyDescent="0.2">
      <c r="A775" s="41" t="s">
        <v>3405</v>
      </c>
      <c r="B775" s="8" t="s">
        <v>3401</v>
      </c>
      <c r="C775" s="42">
        <v>7877.5</v>
      </c>
    </row>
    <row r="776" spans="1:3" s="21" customFormat="1" ht="11.25" x14ac:dyDescent="0.2">
      <c r="A776" s="41" t="s">
        <v>3406</v>
      </c>
      <c r="B776" s="8" t="s">
        <v>3401</v>
      </c>
      <c r="C776" s="42">
        <v>7877.5</v>
      </c>
    </row>
    <row r="777" spans="1:3" s="21" customFormat="1" ht="11.25" x14ac:dyDescent="0.2">
      <c r="A777" s="41" t="s">
        <v>3407</v>
      </c>
      <c r="B777" s="8" t="s">
        <v>3401</v>
      </c>
      <c r="C777" s="42">
        <v>7877.5</v>
      </c>
    </row>
    <row r="778" spans="1:3" s="21" customFormat="1" ht="11.25" x14ac:dyDescent="0.2">
      <c r="A778" s="41" t="s">
        <v>3408</v>
      </c>
      <c r="B778" s="8" t="s">
        <v>3401</v>
      </c>
      <c r="C778" s="42">
        <v>7877.5</v>
      </c>
    </row>
    <row r="779" spans="1:3" s="21" customFormat="1" ht="11.25" x14ac:dyDescent="0.2">
      <c r="A779" s="41" t="s">
        <v>3409</v>
      </c>
      <c r="B779" s="8" t="s">
        <v>3401</v>
      </c>
      <c r="C779" s="42">
        <v>7877.5</v>
      </c>
    </row>
    <row r="780" spans="1:3" s="21" customFormat="1" ht="11.25" x14ac:dyDescent="0.2">
      <c r="A780" s="41" t="s">
        <v>3410</v>
      </c>
      <c r="B780" s="8" t="s">
        <v>3401</v>
      </c>
      <c r="C780" s="42">
        <v>7877.5</v>
      </c>
    </row>
    <row r="781" spans="1:3" s="21" customFormat="1" ht="11.25" x14ac:dyDescent="0.2">
      <c r="A781" s="41" t="s">
        <v>3411</v>
      </c>
      <c r="B781" s="8" t="s">
        <v>3401</v>
      </c>
      <c r="C781" s="42">
        <v>7877.5</v>
      </c>
    </row>
    <row r="782" spans="1:3" s="21" customFormat="1" ht="11.25" x14ac:dyDescent="0.2">
      <c r="A782" s="41" t="s">
        <v>3412</v>
      </c>
      <c r="B782" s="8" t="s">
        <v>3401</v>
      </c>
      <c r="C782" s="42">
        <v>7877.5</v>
      </c>
    </row>
    <row r="783" spans="1:3" s="21" customFormat="1" ht="11.25" x14ac:dyDescent="0.2">
      <c r="A783" s="41" t="s">
        <v>3413</v>
      </c>
      <c r="B783" s="8" t="s">
        <v>3401</v>
      </c>
      <c r="C783" s="42">
        <v>7877.5</v>
      </c>
    </row>
    <row r="784" spans="1:3" s="21" customFormat="1" ht="11.25" x14ac:dyDescent="0.2">
      <c r="A784" s="41" t="s">
        <v>3414</v>
      </c>
      <c r="B784" s="8" t="s">
        <v>3401</v>
      </c>
      <c r="C784" s="42">
        <v>7877.5</v>
      </c>
    </row>
    <row r="785" spans="1:3" s="21" customFormat="1" ht="11.25" x14ac:dyDescent="0.2">
      <c r="A785" s="41" t="s">
        <v>3415</v>
      </c>
      <c r="B785" s="8" t="s">
        <v>3401</v>
      </c>
      <c r="C785" s="42">
        <v>7877.5</v>
      </c>
    </row>
    <row r="786" spans="1:3" s="21" customFormat="1" ht="11.25" x14ac:dyDescent="0.2">
      <c r="A786" s="41" t="s">
        <v>3416</v>
      </c>
      <c r="B786" s="8" t="s">
        <v>3401</v>
      </c>
      <c r="C786" s="42">
        <v>7877.5</v>
      </c>
    </row>
    <row r="787" spans="1:3" s="21" customFormat="1" ht="11.25" x14ac:dyDescent="0.2">
      <c r="A787" s="41" t="s">
        <v>3417</v>
      </c>
      <c r="B787" s="8" t="s">
        <v>3401</v>
      </c>
      <c r="C787" s="42">
        <v>7877.5</v>
      </c>
    </row>
    <row r="788" spans="1:3" s="21" customFormat="1" ht="11.25" x14ac:dyDescent="0.2">
      <c r="A788" s="41" t="s">
        <v>3418</v>
      </c>
      <c r="B788" s="8" t="s">
        <v>3401</v>
      </c>
      <c r="C788" s="42">
        <v>7877.5</v>
      </c>
    </row>
    <row r="789" spans="1:3" s="21" customFormat="1" ht="11.25" x14ac:dyDescent="0.2">
      <c r="A789" s="41" t="s">
        <v>3419</v>
      </c>
      <c r="B789" s="8" t="s">
        <v>3401</v>
      </c>
      <c r="C789" s="42">
        <v>7877.5</v>
      </c>
    </row>
    <row r="790" spans="1:3" s="21" customFormat="1" ht="11.25" x14ac:dyDescent="0.2">
      <c r="A790" s="41" t="s">
        <v>3420</v>
      </c>
      <c r="B790" s="8" t="s">
        <v>3401</v>
      </c>
      <c r="C790" s="42">
        <v>7877.5</v>
      </c>
    </row>
    <row r="791" spans="1:3" s="21" customFormat="1" ht="11.25" x14ac:dyDescent="0.2">
      <c r="A791" s="41" t="s">
        <v>3421</v>
      </c>
      <c r="B791" s="8" t="s">
        <v>3401</v>
      </c>
      <c r="C791" s="42">
        <v>7877.5</v>
      </c>
    </row>
    <row r="792" spans="1:3" s="21" customFormat="1" ht="11.25" x14ac:dyDescent="0.2">
      <c r="A792" s="41" t="s">
        <v>3422</v>
      </c>
      <c r="B792" s="8" t="s">
        <v>3401</v>
      </c>
      <c r="C792" s="42">
        <v>7877.5</v>
      </c>
    </row>
    <row r="793" spans="1:3" s="21" customFormat="1" ht="11.25" x14ac:dyDescent="0.2">
      <c r="A793" s="41" t="s">
        <v>3423</v>
      </c>
      <c r="B793" s="8" t="s">
        <v>3401</v>
      </c>
      <c r="C793" s="42">
        <v>7877.5</v>
      </c>
    </row>
    <row r="794" spans="1:3" s="21" customFormat="1" ht="11.25" x14ac:dyDescent="0.2">
      <c r="A794" s="41" t="s">
        <v>3424</v>
      </c>
      <c r="B794" s="8" t="s">
        <v>3401</v>
      </c>
      <c r="C794" s="42">
        <v>7877.5</v>
      </c>
    </row>
    <row r="795" spans="1:3" s="21" customFormat="1" ht="11.25" x14ac:dyDescent="0.2">
      <c r="A795" s="41" t="s">
        <v>3425</v>
      </c>
      <c r="B795" s="8" t="s">
        <v>3401</v>
      </c>
      <c r="C795" s="42">
        <v>7877.5</v>
      </c>
    </row>
    <row r="796" spans="1:3" s="21" customFormat="1" ht="11.25" x14ac:dyDescent="0.2">
      <c r="A796" s="41" t="s">
        <v>3426</v>
      </c>
      <c r="B796" s="8" t="s">
        <v>3401</v>
      </c>
      <c r="C796" s="42">
        <v>7877.5</v>
      </c>
    </row>
    <row r="797" spans="1:3" s="21" customFormat="1" ht="11.25" x14ac:dyDescent="0.2">
      <c r="A797" s="41" t="s">
        <v>3427</v>
      </c>
      <c r="B797" s="8" t="s">
        <v>3401</v>
      </c>
      <c r="C797" s="42">
        <v>7877.5</v>
      </c>
    </row>
    <row r="798" spans="1:3" s="21" customFormat="1" ht="11.25" x14ac:dyDescent="0.2">
      <c r="A798" s="41" t="s">
        <v>3428</v>
      </c>
      <c r="B798" s="8" t="s">
        <v>3401</v>
      </c>
      <c r="C798" s="42">
        <v>7877.5</v>
      </c>
    </row>
    <row r="799" spans="1:3" s="21" customFormat="1" ht="11.25" x14ac:dyDescent="0.2">
      <c r="A799" s="41" t="s">
        <v>3429</v>
      </c>
      <c r="B799" s="8" t="s">
        <v>3401</v>
      </c>
      <c r="C799" s="42">
        <v>7877.5</v>
      </c>
    </row>
    <row r="800" spans="1:3" s="21" customFormat="1" ht="11.25" x14ac:dyDescent="0.2">
      <c r="A800" s="41" t="s">
        <v>3430</v>
      </c>
      <c r="B800" s="8" t="s">
        <v>3401</v>
      </c>
      <c r="C800" s="42">
        <v>7877.5</v>
      </c>
    </row>
    <row r="801" spans="1:3" s="21" customFormat="1" ht="11.25" x14ac:dyDescent="0.2">
      <c r="A801" s="41" t="s">
        <v>3431</v>
      </c>
      <c r="B801" s="8" t="s">
        <v>3401</v>
      </c>
      <c r="C801" s="42">
        <v>7877.5</v>
      </c>
    </row>
    <row r="802" spans="1:3" s="21" customFormat="1" ht="11.25" x14ac:dyDescent="0.2">
      <c r="A802" s="41" t="s">
        <v>3432</v>
      </c>
      <c r="B802" s="8" t="s">
        <v>3401</v>
      </c>
      <c r="C802" s="42">
        <v>7877.5</v>
      </c>
    </row>
    <row r="803" spans="1:3" s="21" customFormat="1" ht="11.25" x14ac:dyDescent="0.2">
      <c r="A803" s="41" t="s">
        <v>3433</v>
      </c>
      <c r="B803" s="8" t="s">
        <v>3401</v>
      </c>
      <c r="C803" s="42">
        <v>7877.5</v>
      </c>
    </row>
    <row r="804" spans="1:3" s="21" customFormat="1" ht="11.25" x14ac:dyDescent="0.2">
      <c r="A804" s="41" t="s">
        <v>3434</v>
      </c>
      <c r="B804" s="8" t="s">
        <v>3401</v>
      </c>
      <c r="C804" s="42">
        <v>7877.5</v>
      </c>
    </row>
    <row r="805" spans="1:3" s="21" customFormat="1" ht="11.25" x14ac:dyDescent="0.2">
      <c r="A805" s="41" t="s">
        <v>3435</v>
      </c>
      <c r="B805" s="8" t="s">
        <v>3401</v>
      </c>
      <c r="C805" s="42">
        <v>7877.5</v>
      </c>
    </row>
    <row r="806" spans="1:3" s="21" customFormat="1" ht="11.25" x14ac:dyDescent="0.2">
      <c r="A806" s="41" t="s">
        <v>3436</v>
      </c>
      <c r="B806" s="8" t="s">
        <v>3401</v>
      </c>
      <c r="C806" s="42">
        <v>7877.5</v>
      </c>
    </row>
    <row r="807" spans="1:3" s="21" customFormat="1" ht="11.25" x14ac:dyDescent="0.2">
      <c r="A807" s="41" t="s">
        <v>3437</v>
      </c>
      <c r="B807" s="8" t="s">
        <v>3401</v>
      </c>
      <c r="C807" s="42">
        <v>7877.5</v>
      </c>
    </row>
    <row r="808" spans="1:3" s="21" customFormat="1" ht="11.25" x14ac:dyDescent="0.2">
      <c r="A808" s="41" t="s">
        <v>3438</v>
      </c>
      <c r="B808" s="8" t="s">
        <v>3401</v>
      </c>
      <c r="C808" s="42">
        <v>7877.5</v>
      </c>
    </row>
    <row r="809" spans="1:3" s="21" customFormat="1" ht="11.25" x14ac:dyDescent="0.2">
      <c r="A809" s="41" t="s">
        <v>3439</v>
      </c>
      <c r="B809" s="8" t="s">
        <v>3401</v>
      </c>
      <c r="C809" s="42">
        <v>7877.5</v>
      </c>
    </row>
    <row r="810" spans="1:3" s="21" customFormat="1" ht="11.25" x14ac:dyDescent="0.2">
      <c r="A810" s="41" t="s">
        <v>3440</v>
      </c>
      <c r="B810" s="8" t="s">
        <v>3401</v>
      </c>
      <c r="C810" s="42">
        <v>7877.5</v>
      </c>
    </row>
    <row r="811" spans="1:3" s="21" customFormat="1" ht="11.25" x14ac:dyDescent="0.2">
      <c r="A811" s="41" t="s">
        <v>3441</v>
      </c>
      <c r="B811" s="8" t="s">
        <v>3401</v>
      </c>
      <c r="C811" s="42">
        <v>7877.5</v>
      </c>
    </row>
    <row r="812" spans="1:3" s="21" customFormat="1" ht="11.25" x14ac:dyDescent="0.2">
      <c r="A812" s="41" t="s">
        <v>3442</v>
      </c>
      <c r="B812" s="8" t="s">
        <v>3401</v>
      </c>
      <c r="C812" s="42">
        <v>7877.5</v>
      </c>
    </row>
    <row r="813" spans="1:3" s="21" customFormat="1" ht="11.25" x14ac:dyDescent="0.2">
      <c r="A813" s="41" t="s">
        <v>3443</v>
      </c>
      <c r="B813" s="8" t="s">
        <v>3444</v>
      </c>
      <c r="C813" s="42"/>
    </row>
    <row r="814" spans="1:3" s="21" customFormat="1" ht="11.25" x14ac:dyDescent="0.2">
      <c r="A814" s="41" t="s">
        <v>3445</v>
      </c>
      <c r="B814" s="8" t="s">
        <v>3444</v>
      </c>
      <c r="C814" s="42"/>
    </row>
    <row r="815" spans="1:3" s="21" customFormat="1" ht="11.25" x14ac:dyDescent="0.2">
      <c r="A815" s="41" t="s">
        <v>3446</v>
      </c>
      <c r="B815" s="8" t="s">
        <v>3444</v>
      </c>
      <c r="C815" s="42"/>
    </row>
    <row r="816" spans="1:3" s="21" customFormat="1" ht="11.25" x14ac:dyDescent="0.2">
      <c r="A816" s="41" t="s">
        <v>3447</v>
      </c>
      <c r="B816" s="8" t="s">
        <v>3444</v>
      </c>
      <c r="C816" s="42"/>
    </row>
    <row r="817" spans="1:3" s="21" customFormat="1" ht="11.25" x14ac:dyDescent="0.2">
      <c r="A817" s="41" t="s">
        <v>3448</v>
      </c>
      <c r="B817" s="8" t="s">
        <v>3444</v>
      </c>
      <c r="C817" s="42"/>
    </row>
    <row r="818" spans="1:3" s="21" customFormat="1" ht="11.25" x14ac:dyDescent="0.2">
      <c r="A818" s="41" t="s">
        <v>3449</v>
      </c>
      <c r="B818" s="8" t="s">
        <v>3444</v>
      </c>
      <c r="C818" s="42"/>
    </row>
    <row r="819" spans="1:3" s="21" customFormat="1" ht="11.25" x14ac:dyDescent="0.2">
      <c r="A819" s="41" t="s">
        <v>3450</v>
      </c>
      <c r="B819" s="8" t="s">
        <v>3444</v>
      </c>
      <c r="C819" s="42"/>
    </row>
    <row r="820" spans="1:3" s="21" customFormat="1" ht="11.25" x14ac:dyDescent="0.2">
      <c r="A820" s="41" t="s">
        <v>3451</v>
      </c>
      <c r="B820" s="8" t="s">
        <v>3444</v>
      </c>
      <c r="C820" s="42"/>
    </row>
    <row r="821" spans="1:3" s="21" customFormat="1" ht="11.25" x14ac:dyDescent="0.2">
      <c r="A821" s="41" t="s">
        <v>3452</v>
      </c>
      <c r="B821" s="8" t="s">
        <v>3444</v>
      </c>
      <c r="C821" s="42"/>
    </row>
    <row r="822" spans="1:3" s="21" customFormat="1" ht="11.25" x14ac:dyDescent="0.2">
      <c r="A822" s="41" t="s">
        <v>3453</v>
      </c>
      <c r="B822" s="8" t="s">
        <v>3444</v>
      </c>
      <c r="C822" s="42"/>
    </row>
    <row r="823" spans="1:3" s="21" customFormat="1" ht="11.25" x14ac:dyDescent="0.2">
      <c r="A823" s="41" t="s">
        <v>3454</v>
      </c>
      <c r="B823" s="8" t="s">
        <v>3455</v>
      </c>
      <c r="C823" s="42"/>
    </row>
    <row r="824" spans="1:3" s="21" customFormat="1" ht="11.25" x14ac:dyDescent="0.2">
      <c r="A824" s="41" t="s">
        <v>3456</v>
      </c>
      <c r="B824" s="8" t="s">
        <v>3455</v>
      </c>
      <c r="C824" s="42"/>
    </row>
    <row r="825" spans="1:3" s="21" customFormat="1" ht="11.25" x14ac:dyDescent="0.2">
      <c r="A825" s="41" t="s">
        <v>3457</v>
      </c>
      <c r="B825" s="8" t="s">
        <v>3455</v>
      </c>
      <c r="C825" s="42"/>
    </row>
    <row r="826" spans="1:3" s="21" customFormat="1" ht="11.25" x14ac:dyDescent="0.2">
      <c r="A826" s="41" t="s">
        <v>3458</v>
      </c>
      <c r="B826" s="8" t="s">
        <v>3455</v>
      </c>
      <c r="C826" s="42"/>
    </row>
    <row r="827" spans="1:3" s="21" customFormat="1" ht="11.25" x14ac:dyDescent="0.2">
      <c r="A827" s="41" t="s">
        <v>3459</v>
      </c>
      <c r="B827" s="8" t="s">
        <v>3455</v>
      </c>
      <c r="C827" s="42"/>
    </row>
    <row r="828" spans="1:3" s="21" customFormat="1" ht="11.25" x14ac:dyDescent="0.2">
      <c r="A828" s="41" t="s">
        <v>3460</v>
      </c>
      <c r="B828" s="8" t="s">
        <v>3455</v>
      </c>
      <c r="C828" s="42"/>
    </row>
    <row r="829" spans="1:3" s="21" customFormat="1" ht="11.25" x14ac:dyDescent="0.2">
      <c r="A829" s="41" t="s">
        <v>3461</v>
      </c>
      <c r="B829" s="8" t="s">
        <v>3462</v>
      </c>
      <c r="C829" s="42"/>
    </row>
    <row r="830" spans="1:3" s="21" customFormat="1" ht="11.25" x14ac:dyDescent="0.2">
      <c r="A830" s="41" t="s">
        <v>3463</v>
      </c>
      <c r="B830" s="8" t="s">
        <v>3462</v>
      </c>
      <c r="C830" s="42"/>
    </row>
    <row r="831" spans="1:3" s="21" customFormat="1" ht="11.25" x14ac:dyDescent="0.2">
      <c r="A831" s="41" t="s">
        <v>3464</v>
      </c>
      <c r="B831" s="8" t="s">
        <v>3462</v>
      </c>
      <c r="C831" s="42"/>
    </row>
    <row r="832" spans="1:3" s="21" customFormat="1" ht="11.25" x14ac:dyDescent="0.2">
      <c r="A832" s="41" t="s">
        <v>3465</v>
      </c>
      <c r="B832" s="8" t="s">
        <v>3462</v>
      </c>
      <c r="C832" s="42"/>
    </row>
    <row r="833" spans="1:3" s="21" customFormat="1" ht="11.25" x14ac:dyDescent="0.2">
      <c r="A833" s="41" t="s">
        <v>3466</v>
      </c>
      <c r="B833" s="8" t="s">
        <v>3462</v>
      </c>
      <c r="C833" s="42"/>
    </row>
    <row r="834" spans="1:3" s="21" customFormat="1" ht="11.25" x14ac:dyDescent="0.2">
      <c r="A834" s="41" t="s">
        <v>3467</v>
      </c>
      <c r="B834" s="8" t="s">
        <v>3462</v>
      </c>
      <c r="C834" s="42"/>
    </row>
    <row r="835" spans="1:3" s="21" customFormat="1" ht="11.25" x14ac:dyDescent="0.2">
      <c r="A835" s="41" t="s">
        <v>3468</v>
      </c>
      <c r="B835" s="8" t="s">
        <v>3462</v>
      </c>
      <c r="C835" s="42"/>
    </row>
    <row r="836" spans="1:3" s="21" customFormat="1" ht="11.25" x14ac:dyDescent="0.2">
      <c r="A836" s="41" t="s">
        <v>3469</v>
      </c>
      <c r="B836" s="8" t="s">
        <v>3462</v>
      </c>
      <c r="C836" s="42"/>
    </row>
    <row r="837" spans="1:3" s="21" customFormat="1" ht="11.25" x14ac:dyDescent="0.2">
      <c r="A837" s="41" t="s">
        <v>3470</v>
      </c>
      <c r="B837" s="8" t="s">
        <v>3462</v>
      </c>
      <c r="C837" s="42"/>
    </row>
    <row r="838" spans="1:3" s="21" customFormat="1" ht="11.25" x14ac:dyDescent="0.2">
      <c r="A838" s="41" t="s">
        <v>3471</v>
      </c>
      <c r="B838" s="8" t="s">
        <v>3472</v>
      </c>
      <c r="C838" s="42"/>
    </row>
    <row r="839" spans="1:3" s="21" customFormat="1" ht="11.25" x14ac:dyDescent="0.2">
      <c r="A839" s="41" t="s">
        <v>3473</v>
      </c>
      <c r="B839" s="8" t="s">
        <v>3472</v>
      </c>
      <c r="C839" s="42"/>
    </row>
    <row r="840" spans="1:3" s="21" customFormat="1" ht="11.25" x14ac:dyDescent="0.2">
      <c r="A840" s="41" t="s">
        <v>3474</v>
      </c>
      <c r="B840" s="8" t="s">
        <v>3472</v>
      </c>
      <c r="C840" s="42"/>
    </row>
    <row r="841" spans="1:3" s="21" customFormat="1" ht="11.25" x14ac:dyDescent="0.2">
      <c r="A841" s="41" t="s">
        <v>3475</v>
      </c>
      <c r="B841" s="8" t="s">
        <v>3472</v>
      </c>
      <c r="C841" s="42"/>
    </row>
    <row r="842" spans="1:3" s="21" customFormat="1" ht="11.25" x14ac:dyDescent="0.2">
      <c r="A842" s="41" t="s">
        <v>3476</v>
      </c>
      <c r="B842" s="8" t="s">
        <v>3462</v>
      </c>
      <c r="C842" s="42"/>
    </row>
    <row r="843" spans="1:3" s="21" customFormat="1" ht="11.25" x14ac:dyDescent="0.2">
      <c r="A843" s="41" t="s">
        <v>3477</v>
      </c>
      <c r="B843" s="8" t="s">
        <v>3462</v>
      </c>
      <c r="C843" s="42"/>
    </row>
    <row r="844" spans="1:3" s="21" customFormat="1" ht="11.25" x14ac:dyDescent="0.2">
      <c r="A844" s="41" t="s">
        <v>3478</v>
      </c>
      <c r="B844" s="8" t="s">
        <v>3479</v>
      </c>
      <c r="C844" s="42"/>
    </row>
    <row r="845" spans="1:3" s="21" customFormat="1" ht="11.25" x14ac:dyDescent="0.2">
      <c r="A845" s="41" t="s">
        <v>3480</v>
      </c>
      <c r="B845" s="8" t="s">
        <v>3479</v>
      </c>
      <c r="C845" s="42"/>
    </row>
    <row r="846" spans="1:3" s="21" customFormat="1" ht="11.25" x14ac:dyDescent="0.2">
      <c r="A846" s="41" t="s">
        <v>3481</v>
      </c>
      <c r="B846" s="8" t="s">
        <v>3479</v>
      </c>
      <c r="C846" s="42"/>
    </row>
    <row r="847" spans="1:3" s="21" customFormat="1" ht="11.25" x14ac:dyDescent="0.2">
      <c r="A847" s="41" t="s">
        <v>3482</v>
      </c>
      <c r="B847" s="8" t="s">
        <v>3479</v>
      </c>
      <c r="C847" s="42"/>
    </row>
    <row r="848" spans="1:3" s="21" customFormat="1" ht="11.25" x14ac:dyDescent="0.2">
      <c r="A848" s="41" t="s">
        <v>3483</v>
      </c>
      <c r="B848" s="8" t="s">
        <v>3479</v>
      </c>
      <c r="C848" s="42"/>
    </row>
    <row r="849" spans="1:3" s="21" customFormat="1" ht="11.25" x14ac:dyDescent="0.2">
      <c r="A849" s="41" t="s">
        <v>3484</v>
      </c>
      <c r="B849" s="8" t="s">
        <v>3479</v>
      </c>
      <c r="C849" s="42"/>
    </row>
    <row r="850" spans="1:3" s="21" customFormat="1" ht="11.25" x14ac:dyDescent="0.2">
      <c r="A850" s="41" t="s">
        <v>3485</v>
      </c>
      <c r="B850" s="8" t="s">
        <v>3479</v>
      </c>
      <c r="C850" s="42"/>
    </row>
    <row r="851" spans="1:3" s="21" customFormat="1" ht="11.25" x14ac:dyDescent="0.2">
      <c r="A851" s="41" t="s">
        <v>3486</v>
      </c>
      <c r="B851" s="8" t="s">
        <v>3479</v>
      </c>
      <c r="C851" s="42"/>
    </row>
    <row r="852" spans="1:3" s="21" customFormat="1" ht="11.25" x14ac:dyDescent="0.2">
      <c r="A852" s="41" t="s">
        <v>3487</v>
      </c>
      <c r="B852" s="8" t="s">
        <v>3479</v>
      </c>
      <c r="C852" s="42"/>
    </row>
    <row r="853" spans="1:3" s="21" customFormat="1" ht="11.25" x14ac:dyDescent="0.2">
      <c r="A853" s="41" t="s">
        <v>3488</v>
      </c>
      <c r="B853" s="8" t="s">
        <v>3462</v>
      </c>
      <c r="C853" s="42"/>
    </row>
    <row r="854" spans="1:3" s="21" customFormat="1" ht="11.25" x14ac:dyDescent="0.2">
      <c r="A854" s="41" t="s">
        <v>3489</v>
      </c>
      <c r="B854" s="8" t="s">
        <v>3462</v>
      </c>
      <c r="C854" s="42"/>
    </row>
    <row r="855" spans="1:3" s="21" customFormat="1" ht="11.25" x14ac:dyDescent="0.2">
      <c r="A855" s="41" t="s">
        <v>3490</v>
      </c>
      <c r="B855" s="8" t="s">
        <v>3491</v>
      </c>
      <c r="C855" s="42"/>
    </row>
    <row r="856" spans="1:3" s="21" customFormat="1" ht="11.25" x14ac:dyDescent="0.2">
      <c r="A856" s="41" t="s">
        <v>3492</v>
      </c>
      <c r="B856" s="8" t="s">
        <v>3491</v>
      </c>
      <c r="C856" s="42"/>
    </row>
    <row r="857" spans="1:3" s="21" customFormat="1" ht="11.25" x14ac:dyDescent="0.2">
      <c r="A857" s="41" t="s">
        <v>3493</v>
      </c>
      <c r="B857" s="8" t="s">
        <v>3491</v>
      </c>
      <c r="C857" s="42"/>
    </row>
    <row r="858" spans="1:3" s="21" customFormat="1" ht="11.25" x14ac:dyDescent="0.2">
      <c r="A858" s="41" t="s">
        <v>3494</v>
      </c>
      <c r="B858" s="8" t="s">
        <v>3491</v>
      </c>
      <c r="C858" s="42"/>
    </row>
    <row r="859" spans="1:3" s="21" customFormat="1" ht="11.25" x14ac:dyDescent="0.2">
      <c r="A859" s="41" t="s">
        <v>3495</v>
      </c>
      <c r="B859" s="8" t="s">
        <v>3491</v>
      </c>
      <c r="C859" s="42"/>
    </row>
    <row r="860" spans="1:3" s="21" customFormat="1" ht="11.25" x14ac:dyDescent="0.2">
      <c r="A860" s="41" t="s">
        <v>3496</v>
      </c>
      <c r="B860" s="8" t="s">
        <v>3491</v>
      </c>
      <c r="C860" s="42"/>
    </row>
    <row r="861" spans="1:3" s="21" customFormat="1" ht="11.25" x14ac:dyDescent="0.2">
      <c r="A861" s="41" t="s">
        <v>3497</v>
      </c>
      <c r="B861" s="8" t="s">
        <v>3491</v>
      </c>
      <c r="C861" s="42"/>
    </row>
    <row r="862" spans="1:3" s="21" customFormat="1" ht="11.25" x14ac:dyDescent="0.2">
      <c r="A862" s="41" t="s">
        <v>3498</v>
      </c>
      <c r="B862" s="8" t="s">
        <v>3499</v>
      </c>
      <c r="C862" s="42"/>
    </row>
    <row r="863" spans="1:3" s="21" customFormat="1" ht="11.25" x14ac:dyDescent="0.2">
      <c r="A863" s="41" t="s">
        <v>3500</v>
      </c>
      <c r="B863" s="8" t="s">
        <v>3499</v>
      </c>
      <c r="C863" s="42"/>
    </row>
    <row r="864" spans="1:3" s="21" customFormat="1" ht="11.25" x14ac:dyDescent="0.2">
      <c r="A864" s="41" t="s">
        <v>3501</v>
      </c>
      <c r="B864" s="8" t="s">
        <v>3499</v>
      </c>
      <c r="C864" s="42"/>
    </row>
    <row r="865" spans="1:3" s="21" customFormat="1" ht="11.25" x14ac:dyDescent="0.2">
      <c r="A865" s="41" t="s">
        <v>3502</v>
      </c>
      <c r="B865" s="8" t="s">
        <v>3499</v>
      </c>
      <c r="C865" s="42"/>
    </row>
    <row r="866" spans="1:3" s="21" customFormat="1" ht="11.25" x14ac:dyDescent="0.2">
      <c r="A866" s="41" t="s">
        <v>3503</v>
      </c>
      <c r="B866" s="8" t="s">
        <v>3499</v>
      </c>
      <c r="C866" s="42"/>
    </row>
    <row r="867" spans="1:3" s="21" customFormat="1" ht="11.25" x14ac:dyDescent="0.2">
      <c r="A867" s="41" t="s">
        <v>3504</v>
      </c>
      <c r="B867" s="8" t="s">
        <v>3499</v>
      </c>
      <c r="C867" s="42"/>
    </row>
    <row r="868" spans="1:3" s="21" customFormat="1" ht="11.25" x14ac:dyDescent="0.2">
      <c r="A868" s="41" t="s">
        <v>3505</v>
      </c>
      <c r="B868" s="8" t="s">
        <v>3499</v>
      </c>
      <c r="C868" s="42"/>
    </row>
    <row r="869" spans="1:3" s="21" customFormat="1" ht="11.25" x14ac:dyDescent="0.2">
      <c r="A869" s="41" t="s">
        <v>3506</v>
      </c>
      <c r="B869" s="8" t="s">
        <v>3499</v>
      </c>
      <c r="C869" s="42"/>
    </row>
    <row r="870" spans="1:3" s="21" customFormat="1" ht="11.25" x14ac:dyDescent="0.2">
      <c r="A870" s="41" t="s">
        <v>3507</v>
      </c>
      <c r="B870" s="8" t="s">
        <v>3499</v>
      </c>
      <c r="C870" s="42"/>
    </row>
    <row r="871" spans="1:3" s="21" customFormat="1" ht="11.25" x14ac:dyDescent="0.2">
      <c r="A871" s="41" t="s">
        <v>3508</v>
      </c>
      <c r="B871" s="8" t="s">
        <v>3499</v>
      </c>
      <c r="C871" s="42"/>
    </row>
    <row r="872" spans="1:3" s="21" customFormat="1" ht="11.25" x14ac:dyDescent="0.2">
      <c r="A872" s="41" t="s">
        <v>3509</v>
      </c>
      <c r="B872" s="8" t="s">
        <v>3499</v>
      </c>
      <c r="C872" s="42"/>
    </row>
    <row r="873" spans="1:3" s="21" customFormat="1" ht="11.25" x14ac:dyDescent="0.2">
      <c r="A873" s="41" t="s">
        <v>3510</v>
      </c>
      <c r="B873" s="8" t="s">
        <v>3499</v>
      </c>
      <c r="C873" s="42"/>
    </row>
    <row r="874" spans="1:3" s="21" customFormat="1" ht="11.25" x14ac:dyDescent="0.2">
      <c r="A874" s="41" t="s">
        <v>3511</v>
      </c>
      <c r="B874" s="8" t="s">
        <v>3499</v>
      </c>
      <c r="C874" s="42"/>
    </row>
    <row r="875" spans="1:3" s="21" customFormat="1" ht="11.25" x14ac:dyDescent="0.2">
      <c r="A875" s="41" t="s">
        <v>3512</v>
      </c>
      <c r="B875" s="8" t="s">
        <v>3513</v>
      </c>
      <c r="C875" s="42"/>
    </row>
    <row r="876" spans="1:3" s="21" customFormat="1" ht="11.25" x14ac:dyDescent="0.2">
      <c r="A876" s="41" t="s">
        <v>3514</v>
      </c>
      <c r="B876" s="8" t="s">
        <v>3513</v>
      </c>
      <c r="C876" s="42"/>
    </row>
    <row r="877" spans="1:3" s="21" customFormat="1" ht="11.25" x14ac:dyDescent="0.2">
      <c r="A877" s="41" t="s">
        <v>3515</v>
      </c>
      <c r="B877" s="8" t="s">
        <v>3513</v>
      </c>
      <c r="C877" s="42"/>
    </row>
    <row r="878" spans="1:3" s="21" customFormat="1" ht="11.25" x14ac:dyDescent="0.2">
      <c r="A878" s="41" t="s">
        <v>3516</v>
      </c>
      <c r="B878" s="8" t="s">
        <v>3513</v>
      </c>
      <c r="C878" s="42"/>
    </row>
    <row r="879" spans="1:3" s="21" customFormat="1" ht="11.25" x14ac:dyDescent="0.2">
      <c r="A879" s="41" t="s">
        <v>3517</v>
      </c>
      <c r="B879" s="8" t="s">
        <v>3513</v>
      </c>
      <c r="C879" s="42"/>
    </row>
    <row r="880" spans="1:3" s="21" customFormat="1" ht="11.25" x14ac:dyDescent="0.2">
      <c r="A880" s="41" t="s">
        <v>3518</v>
      </c>
      <c r="B880" s="8" t="s">
        <v>3499</v>
      </c>
      <c r="C880" s="42"/>
    </row>
    <row r="881" spans="1:3" s="21" customFormat="1" ht="11.25" x14ac:dyDescent="0.2">
      <c r="A881" s="41" t="s">
        <v>3519</v>
      </c>
      <c r="B881" s="8" t="s">
        <v>3499</v>
      </c>
      <c r="C881" s="42"/>
    </row>
    <row r="882" spans="1:3" s="21" customFormat="1" ht="11.25" x14ac:dyDescent="0.2">
      <c r="A882" s="41" t="s">
        <v>3520</v>
      </c>
      <c r="B882" s="8" t="s">
        <v>3499</v>
      </c>
      <c r="C882" s="42"/>
    </row>
    <row r="883" spans="1:3" s="21" customFormat="1" ht="11.25" x14ac:dyDescent="0.2">
      <c r="A883" s="41" t="s">
        <v>3521</v>
      </c>
      <c r="B883" s="8" t="s">
        <v>3499</v>
      </c>
      <c r="C883" s="42"/>
    </row>
    <row r="884" spans="1:3" s="21" customFormat="1" ht="11.25" x14ac:dyDescent="0.2">
      <c r="A884" s="41" t="s">
        <v>3522</v>
      </c>
      <c r="B884" s="8" t="s">
        <v>3499</v>
      </c>
      <c r="C884" s="42"/>
    </row>
    <row r="885" spans="1:3" s="21" customFormat="1" ht="11.25" x14ac:dyDescent="0.2">
      <c r="A885" s="41" t="s">
        <v>3523</v>
      </c>
      <c r="B885" s="8" t="s">
        <v>3499</v>
      </c>
      <c r="C885" s="42"/>
    </row>
    <row r="886" spans="1:3" s="21" customFormat="1" ht="11.25" x14ac:dyDescent="0.2">
      <c r="A886" s="41" t="s">
        <v>3524</v>
      </c>
      <c r="B886" s="8" t="s">
        <v>3499</v>
      </c>
      <c r="C886" s="42"/>
    </row>
    <row r="887" spans="1:3" s="21" customFormat="1" ht="11.25" x14ac:dyDescent="0.2">
      <c r="A887" s="41" t="s">
        <v>3525</v>
      </c>
      <c r="B887" s="8" t="s">
        <v>3499</v>
      </c>
      <c r="C887" s="42"/>
    </row>
    <row r="888" spans="1:3" s="21" customFormat="1" ht="11.25" x14ac:dyDescent="0.2">
      <c r="A888" s="41" t="s">
        <v>3526</v>
      </c>
      <c r="B888" s="8" t="s">
        <v>3499</v>
      </c>
      <c r="C888" s="42"/>
    </row>
    <row r="889" spans="1:3" s="21" customFormat="1" ht="11.25" x14ac:dyDescent="0.2">
      <c r="A889" s="41" t="s">
        <v>3527</v>
      </c>
      <c r="B889" s="8" t="s">
        <v>3499</v>
      </c>
      <c r="C889" s="42"/>
    </row>
    <row r="890" spans="1:3" s="21" customFormat="1" ht="11.25" x14ac:dyDescent="0.2">
      <c r="A890" s="41" t="s">
        <v>3528</v>
      </c>
      <c r="B890" s="8" t="s">
        <v>3499</v>
      </c>
      <c r="C890" s="42"/>
    </row>
    <row r="891" spans="1:3" s="21" customFormat="1" ht="11.25" x14ac:dyDescent="0.2">
      <c r="A891" s="41" t="s">
        <v>3529</v>
      </c>
      <c r="B891" s="8" t="s">
        <v>3499</v>
      </c>
      <c r="C891" s="42"/>
    </row>
    <row r="892" spans="1:3" s="21" customFormat="1" ht="11.25" x14ac:dyDescent="0.2">
      <c r="A892" s="41" t="s">
        <v>3530</v>
      </c>
      <c r="B892" s="8" t="s">
        <v>3499</v>
      </c>
      <c r="C892" s="42"/>
    </row>
    <row r="893" spans="1:3" s="21" customFormat="1" ht="11.25" x14ac:dyDescent="0.2">
      <c r="A893" s="41" t="s">
        <v>3531</v>
      </c>
      <c r="B893" s="8" t="s">
        <v>3499</v>
      </c>
      <c r="C893" s="42"/>
    </row>
    <row r="894" spans="1:3" s="21" customFormat="1" ht="11.25" x14ac:dyDescent="0.2">
      <c r="A894" s="41" t="s">
        <v>3532</v>
      </c>
      <c r="B894" s="8" t="s">
        <v>3499</v>
      </c>
      <c r="C894" s="42"/>
    </row>
    <row r="895" spans="1:3" s="21" customFormat="1" ht="11.25" x14ac:dyDescent="0.2">
      <c r="A895" s="41" t="s">
        <v>3533</v>
      </c>
      <c r="B895" s="8" t="s">
        <v>3499</v>
      </c>
      <c r="C895" s="42"/>
    </row>
    <row r="896" spans="1:3" s="21" customFormat="1" ht="11.25" x14ac:dyDescent="0.2">
      <c r="A896" s="41" t="s">
        <v>3534</v>
      </c>
      <c r="B896" s="8" t="s">
        <v>3499</v>
      </c>
      <c r="C896" s="42"/>
    </row>
    <row r="897" spans="1:3" s="21" customFormat="1" ht="11.25" x14ac:dyDescent="0.2">
      <c r="A897" s="41" t="s">
        <v>674</v>
      </c>
      <c r="B897" s="8" t="s">
        <v>3535</v>
      </c>
      <c r="C897" s="42"/>
    </row>
    <row r="898" spans="1:3" s="21" customFormat="1" ht="11.25" x14ac:dyDescent="0.2">
      <c r="A898" s="41" t="s">
        <v>674</v>
      </c>
      <c r="B898" s="8" t="s">
        <v>3535</v>
      </c>
      <c r="C898" s="42"/>
    </row>
    <row r="899" spans="1:3" s="21" customFormat="1" ht="11.25" x14ac:dyDescent="0.2">
      <c r="A899" s="41" t="s">
        <v>674</v>
      </c>
      <c r="B899" s="8" t="s">
        <v>3535</v>
      </c>
      <c r="C899" s="42"/>
    </row>
    <row r="900" spans="1:3" s="21" customFormat="1" ht="11.25" x14ac:dyDescent="0.2">
      <c r="A900" s="41" t="s">
        <v>674</v>
      </c>
      <c r="B900" s="8" t="s">
        <v>3535</v>
      </c>
      <c r="C900" s="42"/>
    </row>
    <row r="901" spans="1:3" s="21" customFormat="1" ht="11.25" x14ac:dyDescent="0.2">
      <c r="A901" s="41" t="s">
        <v>674</v>
      </c>
      <c r="B901" s="8" t="s">
        <v>3535</v>
      </c>
      <c r="C901" s="42"/>
    </row>
    <row r="902" spans="1:3" s="21" customFormat="1" ht="11.25" x14ac:dyDescent="0.2">
      <c r="A902" s="41" t="s">
        <v>674</v>
      </c>
      <c r="B902" s="8" t="s">
        <v>3535</v>
      </c>
      <c r="C902" s="42"/>
    </row>
    <row r="903" spans="1:3" s="21" customFormat="1" ht="11.25" x14ac:dyDescent="0.2">
      <c r="A903" s="41" t="s">
        <v>674</v>
      </c>
      <c r="B903" s="8" t="s">
        <v>3535</v>
      </c>
      <c r="C903" s="42"/>
    </row>
    <row r="904" spans="1:3" s="21" customFormat="1" ht="11.25" x14ac:dyDescent="0.2">
      <c r="A904" s="41" t="s">
        <v>674</v>
      </c>
      <c r="B904" s="8" t="s">
        <v>3535</v>
      </c>
      <c r="C904" s="42"/>
    </row>
    <row r="905" spans="1:3" s="21" customFormat="1" ht="11.25" x14ac:dyDescent="0.2">
      <c r="A905" s="41" t="s">
        <v>674</v>
      </c>
      <c r="B905" s="8" t="s">
        <v>3535</v>
      </c>
      <c r="C905" s="42"/>
    </row>
    <row r="906" spans="1:3" s="21" customFormat="1" ht="11.25" x14ac:dyDescent="0.2">
      <c r="A906" s="41" t="s">
        <v>674</v>
      </c>
      <c r="B906" s="8" t="s">
        <v>3535</v>
      </c>
      <c r="C906" s="42"/>
    </row>
    <row r="907" spans="1:3" s="21" customFormat="1" ht="11.25" x14ac:dyDescent="0.2">
      <c r="A907" s="41" t="s">
        <v>674</v>
      </c>
      <c r="B907" s="8" t="s">
        <v>3535</v>
      </c>
      <c r="C907" s="42"/>
    </row>
    <row r="908" spans="1:3" s="21" customFormat="1" ht="11.25" x14ac:dyDescent="0.2">
      <c r="A908" s="41" t="s">
        <v>674</v>
      </c>
      <c r="B908" s="8" t="s">
        <v>3535</v>
      </c>
      <c r="C908" s="42"/>
    </row>
    <row r="909" spans="1:3" s="21" customFormat="1" ht="11.25" x14ac:dyDescent="0.2">
      <c r="A909" s="41" t="s">
        <v>674</v>
      </c>
      <c r="B909" s="8" t="s">
        <v>3535</v>
      </c>
      <c r="C909" s="42"/>
    </row>
    <row r="910" spans="1:3" s="21" customFormat="1" ht="11.25" x14ac:dyDescent="0.2">
      <c r="A910" s="41" t="s">
        <v>674</v>
      </c>
      <c r="B910" s="8" t="s">
        <v>3535</v>
      </c>
      <c r="C910" s="42"/>
    </row>
    <row r="911" spans="1:3" s="21" customFormat="1" ht="11.25" x14ac:dyDescent="0.2">
      <c r="A911" s="41" t="s">
        <v>674</v>
      </c>
      <c r="B911" s="8" t="s">
        <v>3535</v>
      </c>
      <c r="C911" s="42"/>
    </row>
    <row r="912" spans="1:3" s="21" customFormat="1" ht="11.25" x14ac:dyDescent="0.2">
      <c r="A912" s="41" t="s">
        <v>674</v>
      </c>
      <c r="B912" s="8" t="s">
        <v>3535</v>
      </c>
      <c r="C912" s="42"/>
    </row>
    <row r="913" spans="1:3" s="21" customFormat="1" ht="11.25" x14ac:dyDescent="0.2">
      <c r="A913" s="41" t="s">
        <v>674</v>
      </c>
      <c r="B913" s="8" t="s">
        <v>3535</v>
      </c>
      <c r="C913" s="42"/>
    </row>
    <row r="914" spans="1:3" s="21" customFormat="1" ht="11.25" x14ac:dyDescent="0.2">
      <c r="A914" s="41" t="s">
        <v>674</v>
      </c>
      <c r="B914" s="8" t="s">
        <v>3535</v>
      </c>
      <c r="C914" s="42"/>
    </row>
    <row r="915" spans="1:3" s="21" customFormat="1" ht="11.25" x14ac:dyDescent="0.2">
      <c r="A915" s="41" t="s">
        <v>674</v>
      </c>
      <c r="B915" s="8" t="s">
        <v>3535</v>
      </c>
      <c r="C915" s="42"/>
    </row>
    <row r="916" spans="1:3" s="21" customFormat="1" ht="11.25" x14ac:dyDescent="0.2">
      <c r="A916" s="41" t="s">
        <v>674</v>
      </c>
      <c r="B916" s="8" t="s">
        <v>3535</v>
      </c>
      <c r="C916" s="42"/>
    </row>
    <row r="917" spans="1:3" s="21" customFormat="1" ht="11.25" x14ac:dyDescent="0.2">
      <c r="A917" s="41" t="s">
        <v>674</v>
      </c>
      <c r="B917" s="8" t="s">
        <v>3535</v>
      </c>
      <c r="C917" s="42"/>
    </row>
    <row r="918" spans="1:3" s="21" customFormat="1" ht="11.25" x14ac:dyDescent="0.2">
      <c r="A918" s="41" t="s">
        <v>674</v>
      </c>
      <c r="B918" s="8" t="s">
        <v>3535</v>
      </c>
      <c r="C918" s="42"/>
    </row>
    <row r="919" spans="1:3" s="21" customFormat="1" ht="11.25" x14ac:dyDescent="0.2">
      <c r="A919" s="41" t="s">
        <v>674</v>
      </c>
      <c r="B919" s="8" t="s">
        <v>3535</v>
      </c>
      <c r="C919" s="42"/>
    </row>
    <row r="920" spans="1:3" s="21" customFormat="1" ht="11.25" x14ac:dyDescent="0.2">
      <c r="A920" s="41" t="s">
        <v>674</v>
      </c>
      <c r="B920" s="8" t="s">
        <v>3535</v>
      </c>
      <c r="C920" s="42"/>
    </row>
    <row r="921" spans="1:3" s="21" customFormat="1" ht="11.25" x14ac:dyDescent="0.2">
      <c r="A921" s="41" t="s">
        <v>674</v>
      </c>
      <c r="B921" s="8" t="s">
        <v>3535</v>
      </c>
      <c r="C921" s="42"/>
    </row>
    <row r="922" spans="1:3" s="21" customFormat="1" ht="11.25" x14ac:dyDescent="0.2">
      <c r="A922" s="41" t="s">
        <v>674</v>
      </c>
      <c r="B922" s="8" t="s">
        <v>3535</v>
      </c>
      <c r="C922" s="42"/>
    </row>
    <row r="923" spans="1:3" s="21" customFormat="1" ht="11.25" x14ac:dyDescent="0.2">
      <c r="A923" s="41" t="s">
        <v>674</v>
      </c>
      <c r="B923" s="8" t="s">
        <v>3535</v>
      </c>
      <c r="C923" s="42"/>
    </row>
    <row r="924" spans="1:3" s="21" customFormat="1" ht="11.25" x14ac:dyDescent="0.2">
      <c r="A924" s="41" t="s">
        <v>674</v>
      </c>
      <c r="B924" s="8" t="s">
        <v>3535</v>
      </c>
      <c r="C924" s="42"/>
    </row>
    <row r="925" spans="1:3" s="21" customFormat="1" ht="11.25" x14ac:dyDescent="0.2">
      <c r="A925" s="41" t="s">
        <v>674</v>
      </c>
      <c r="B925" s="8" t="s">
        <v>3535</v>
      </c>
      <c r="C925" s="42"/>
    </row>
    <row r="926" spans="1:3" s="21" customFormat="1" ht="11.25" x14ac:dyDescent="0.2">
      <c r="A926" s="41" t="s">
        <v>674</v>
      </c>
      <c r="B926" s="8" t="s">
        <v>3535</v>
      </c>
      <c r="C926" s="42"/>
    </row>
    <row r="927" spans="1:3" s="21" customFormat="1" ht="11.25" x14ac:dyDescent="0.2">
      <c r="A927" s="41" t="s">
        <v>674</v>
      </c>
      <c r="B927" s="8" t="s">
        <v>3535</v>
      </c>
      <c r="C927" s="42"/>
    </row>
    <row r="928" spans="1:3" s="21" customFormat="1" ht="11.25" x14ac:dyDescent="0.2">
      <c r="A928" s="41" t="s">
        <v>674</v>
      </c>
      <c r="B928" s="8" t="s">
        <v>3535</v>
      </c>
      <c r="C928" s="42"/>
    </row>
    <row r="929" spans="1:3" s="21" customFormat="1" ht="11.25" x14ac:dyDescent="0.2">
      <c r="A929" s="41" t="s">
        <v>674</v>
      </c>
      <c r="B929" s="8" t="s">
        <v>3535</v>
      </c>
      <c r="C929" s="42"/>
    </row>
    <row r="930" spans="1:3" s="21" customFormat="1" ht="11.25" x14ac:dyDescent="0.2">
      <c r="A930" s="41" t="s">
        <v>674</v>
      </c>
      <c r="B930" s="8" t="s">
        <v>3535</v>
      </c>
      <c r="C930" s="42"/>
    </row>
    <row r="931" spans="1:3" s="21" customFormat="1" ht="11.25" x14ac:dyDescent="0.2">
      <c r="A931" s="41" t="s">
        <v>674</v>
      </c>
      <c r="B931" s="8" t="s">
        <v>3535</v>
      </c>
      <c r="C931" s="42"/>
    </row>
    <row r="932" spans="1:3" s="21" customFormat="1" ht="11.25" x14ac:dyDescent="0.2">
      <c r="A932" s="41" t="s">
        <v>674</v>
      </c>
      <c r="B932" s="8" t="s">
        <v>3535</v>
      </c>
      <c r="C932" s="42"/>
    </row>
    <row r="933" spans="1:3" s="21" customFormat="1" ht="11.25" x14ac:dyDescent="0.2">
      <c r="A933" s="41" t="s">
        <v>674</v>
      </c>
      <c r="B933" s="8" t="s">
        <v>3535</v>
      </c>
      <c r="C933" s="42"/>
    </row>
    <row r="934" spans="1:3" s="21" customFormat="1" ht="11.25" x14ac:dyDescent="0.2">
      <c r="A934" s="41" t="s">
        <v>674</v>
      </c>
      <c r="B934" s="8" t="s">
        <v>3535</v>
      </c>
      <c r="C934" s="42"/>
    </row>
    <row r="935" spans="1:3" s="21" customFormat="1" ht="11.25" x14ac:dyDescent="0.2">
      <c r="A935" s="41" t="s">
        <v>674</v>
      </c>
      <c r="B935" s="8" t="s">
        <v>3535</v>
      </c>
      <c r="C935" s="42"/>
    </row>
    <row r="936" spans="1:3" s="21" customFormat="1" ht="11.25" x14ac:dyDescent="0.2">
      <c r="A936" s="41" t="s">
        <v>674</v>
      </c>
      <c r="B936" s="8" t="s">
        <v>3535</v>
      </c>
      <c r="C936" s="42"/>
    </row>
    <row r="937" spans="1:3" s="21" customFormat="1" ht="11.25" x14ac:dyDescent="0.2">
      <c r="A937" s="41" t="s">
        <v>674</v>
      </c>
      <c r="B937" s="8" t="s">
        <v>3535</v>
      </c>
      <c r="C937" s="42"/>
    </row>
    <row r="938" spans="1:3" s="21" customFormat="1" ht="11.25" x14ac:dyDescent="0.2">
      <c r="A938" s="41" t="s">
        <v>674</v>
      </c>
      <c r="B938" s="8" t="s">
        <v>3535</v>
      </c>
      <c r="C938" s="42"/>
    </row>
    <row r="939" spans="1:3" s="21" customFormat="1" ht="11.25" x14ac:dyDescent="0.2">
      <c r="A939" s="41" t="s">
        <v>3536</v>
      </c>
      <c r="B939" s="8" t="s">
        <v>3537</v>
      </c>
      <c r="C939" s="42"/>
    </row>
    <row r="940" spans="1:3" s="21" customFormat="1" ht="11.25" x14ac:dyDescent="0.2">
      <c r="A940" s="41" t="s">
        <v>3538</v>
      </c>
      <c r="B940" s="8" t="s">
        <v>3537</v>
      </c>
      <c r="C940" s="42"/>
    </row>
    <row r="941" spans="1:3" s="21" customFormat="1" ht="11.25" x14ac:dyDescent="0.2">
      <c r="A941" s="41" t="s">
        <v>3539</v>
      </c>
      <c r="B941" s="8" t="s">
        <v>3537</v>
      </c>
      <c r="C941" s="42"/>
    </row>
    <row r="942" spans="1:3" s="21" customFormat="1" ht="11.25" x14ac:dyDescent="0.2">
      <c r="A942" s="41" t="s">
        <v>3540</v>
      </c>
      <c r="B942" s="8" t="s">
        <v>3537</v>
      </c>
      <c r="C942" s="42"/>
    </row>
    <row r="943" spans="1:3" s="21" customFormat="1" ht="11.25" x14ac:dyDescent="0.2">
      <c r="A943" s="41" t="s">
        <v>3541</v>
      </c>
      <c r="B943" s="8" t="s">
        <v>3537</v>
      </c>
      <c r="C943" s="42"/>
    </row>
    <row r="944" spans="1:3" s="21" customFormat="1" ht="11.25" x14ac:dyDescent="0.2">
      <c r="A944" s="41" t="s">
        <v>3542</v>
      </c>
      <c r="B944" s="8" t="s">
        <v>3537</v>
      </c>
      <c r="C944" s="42"/>
    </row>
    <row r="945" spans="1:3" s="21" customFormat="1" ht="11.25" x14ac:dyDescent="0.2">
      <c r="A945" s="41" t="s">
        <v>3543</v>
      </c>
      <c r="B945" s="8" t="s">
        <v>3537</v>
      </c>
      <c r="C945" s="42"/>
    </row>
    <row r="946" spans="1:3" s="21" customFormat="1" ht="11.25" x14ac:dyDescent="0.2">
      <c r="A946" s="41" t="s">
        <v>3544</v>
      </c>
      <c r="B946" s="8" t="s">
        <v>3537</v>
      </c>
      <c r="C946" s="42"/>
    </row>
    <row r="947" spans="1:3" s="21" customFormat="1" ht="11.25" x14ac:dyDescent="0.2">
      <c r="A947" s="41" t="s">
        <v>3545</v>
      </c>
      <c r="B947" s="8" t="s">
        <v>3537</v>
      </c>
      <c r="C947" s="42"/>
    </row>
    <row r="948" spans="1:3" s="21" customFormat="1" ht="11.25" x14ac:dyDescent="0.2">
      <c r="A948" s="41" t="s">
        <v>3546</v>
      </c>
      <c r="B948" s="8" t="s">
        <v>3537</v>
      </c>
      <c r="C948" s="42"/>
    </row>
    <row r="949" spans="1:3" s="21" customFormat="1" ht="11.25" x14ac:dyDescent="0.2">
      <c r="A949" s="41" t="s">
        <v>3547</v>
      </c>
      <c r="B949" s="8" t="s">
        <v>3537</v>
      </c>
      <c r="C949" s="42"/>
    </row>
    <row r="950" spans="1:3" s="21" customFormat="1" ht="11.25" x14ac:dyDescent="0.2">
      <c r="A950" s="41" t="s">
        <v>3548</v>
      </c>
      <c r="B950" s="8" t="s">
        <v>3537</v>
      </c>
      <c r="C950" s="42"/>
    </row>
    <row r="951" spans="1:3" s="21" customFormat="1" ht="11.25" x14ac:dyDescent="0.2">
      <c r="A951" s="41" t="s">
        <v>3549</v>
      </c>
      <c r="B951" s="8" t="s">
        <v>3537</v>
      </c>
      <c r="C951" s="42"/>
    </row>
    <row r="952" spans="1:3" s="21" customFormat="1" ht="11.25" x14ac:dyDescent="0.2">
      <c r="A952" s="41" t="s">
        <v>3550</v>
      </c>
      <c r="B952" s="8" t="s">
        <v>3537</v>
      </c>
      <c r="C952" s="42"/>
    </row>
    <row r="953" spans="1:3" s="21" customFormat="1" ht="11.25" x14ac:dyDescent="0.2">
      <c r="A953" s="41" t="s">
        <v>3551</v>
      </c>
      <c r="B953" s="8" t="s">
        <v>3537</v>
      </c>
      <c r="C953" s="42"/>
    </row>
    <row r="954" spans="1:3" s="21" customFormat="1" ht="11.25" x14ac:dyDescent="0.2">
      <c r="A954" s="41" t="s">
        <v>3552</v>
      </c>
      <c r="B954" s="8" t="s">
        <v>3537</v>
      </c>
      <c r="C954" s="42"/>
    </row>
    <row r="955" spans="1:3" s="21" customFormat="1" ht="11.25" x14ac:dyDescent="0.2">
      <c r="A955" s="41" t="s">
        <v>3553</v>
      </c>
      <c r="B955" s="8" t="s">
        <v>3537</v>
      </c>
      <c r="C955" s="42"/>
    </row>
    <row r="956" spans="1:3" s="21" customFormat="1" ht="11.25" x14ac:dyDescent="0.2">
      <c r="A956" s="41" t="s">
        <v>3554</v>
      </c>
      <c r="B956" s="8" t="s">
        <v>3537</v>
      </c>
      <c r="C956" s="42"/>
    </row>
    <row r="957" spans="1:3" s="21" customFormat="1" ht="11.25" x14ac:dyDescent="0.2">
      <c r="A957" s="41" t="s">
        <v>3555</v>
      </c>
      <c r="B957" s="8" t="s">
        <v>3537</v>
      </c>
      <c r="C957" s="42"/>
    </row>
    <row r="958" spans="1:3" s="21" customFormat="1" ht="11.25" x14ac:dyDescent="0.2">
      <c r="A958" s="41" t="s">
        <v>3556</v>
      </c>
      <c r="B958" s="8" t="s">
        <v>3537</v>
      </c>
      <c r="C958" s="42"/>
    </row>
    <row r="959" spans="1:3" s="21" customFormat="1" ht="11.25" x14ac:dyDescent="0.2">
      <c r="A959" s="41" t="s">
        <v>3557</v>
      </c>
      <c r="B959" s="8" t="s">
        <v>3537</v>
      </c>
      <c r="C959" s="42"/>
    </row>
    <row r="960" spans="1:3" s="21" customFormat="1" ht="11.25" x14ac:dyDescent="0.2">
      <c r="A960" s="41" t="s">
        <v>3558</v>
      </c>
      <c r="B960" s="8" t="s">
        <v>3537</v>
      </c>
      <c r="C960" s="42"/>
    </row>
    <row r="961" spans="1:3" s="21" customFormat="1" ht="11.25" x14ac:dyDescent="0.2">
      <c r="A961" s="41" t="s">
        <v>3559</v>
      </c>
      <c r="B961" s="8" t="s">
        <v>3537</v>
      </c>
      <c r="C961" s="42"/>
    </row>
    <row r="962" spans="1:3" s="21" customFormat="1" ht="11.25" x14ac:dyDescent="0.2">
      <c r="A962" s="41" t="s">
        <v>3560</v>
      </c>
      <c r="B962" s="8" t="s">
        <v>3537</v>
      </c>
      <c r="C962" s="42"/>
    </row>
    <row r="963" spans="1:3" s="21" customFormat="1" ht="11.25" x14ac:dyDescent="0.2">
      <c r="A963" s="41" t="s">
        <v>3561</v>
      </c>
      <c r="B963" s="8" t="s">
        <v>3537</v>
      </c>
      <c r="C963" s="42"/>
    </row>
    <row r="964" spans="1:3" s="21" customFormat="1" ht="11.25" x14ac:dyDescent="0.2">
      <c r="A964" s="41" t="s">
        <v>3562</v>
      </c>
      <c r="B964" s="8" t="s">
        <v>3563</v>
      </c>
      <c r="C964" s="42"/>
    </row>
    <row r="965" spans="1:3" s="21" customFormat="1" ht="11.25" x14ac:dyDescent="0.2">
      <c r="A965" s="41" t="s">
        <v>3564</v>
      </c>
      <c r="B965" s="8" t="s">
        <v>3563</v>
      </c>
      <c r="C965" s="42"/>
    </row>
    <row r="966" spans="1:3" s="21" customFormat="1" ht="11.25" x14ac:dyDescent="0.2">
      <c r="A966" s="41" t="s">
        <v>3565</v>
      </c>
      <c r="B966" s="8" t="s">
        <v>3563</v>
      </c>
      <c r="C966" s="42"/>
    </row>
    <row r="967" spans="1:3" s="21" customFormat="1" ht="11.25" x14ac:dyDescent="0.2">
      <c r="A967" s="41" t="s">
        <v>3566</v>
      </c>
      <c r="B967" s="8" t="s">
        <v>3563</v>
      </c>
      <c r="C967" s="42"/>
    </row>
    <row r="968" spans="1:3" s="21" customFormat="1" ht="11.25" x14ac:dyDescent="0.2">
      <c r="A968" s="41" t="s">
        <v>3567</v>
      </c>
      <c r="B968" s="8" t="s">
        <v>3563</v>
      </c>
      <c r="C968" s="42"/>
    </row>
    <row r="969" spans="1:3" s="21" customFormat="1" ht="11.25" x14ac:dyDescent="0.2">
      <c r="A969" s="41" t="s">
        <v>3568</v>
      </c>
      <c r="B969" s="8" t="s">
        <v>3563</v>
      </c>
      <c r="C969" s="42"/>
    </row>
    <row r="970" spans="1:3" s="21" customFormat="1" ht="11.25" x14ac:dyDescent="0.2">
      <c r="A970" s="41" t="s">
        <v>3569</v>
      </c>
      <c r="B970" s="8" t="s">
        <v>3563</v>
      </c>
      <c r="C970" s="42"/>
    </row>
    <row r="971" spans="1:3" s="21" customFormat="1" ht="11.25" x14ac:dyDescent="0.2">
      <c r="A971" s="41" t="s">
        <v>3570</v>
      </c>
      <c r="B971" s="8" t="s">
        <v>3563</v>
      </c>
      <c r="C971" s="42"/>
    </row>
    <row r="972" spans="1:3" s="21" customFormat="1" ht="11.25" x14ac:dyDescent="0.2">
      <c r="A972" s="41" t="s">
        <v>3571</v>
      </c>
      <c r="B972" s="8" t="s">
        <v>3563</v>
      </c>
      <c r="C972" s="42"/>
    </row>
    <row r="973" spans="1:3" s="21" customFormat="1" ht="11.25" x14ac:dyDescent="0.2">
      <c r="A973" s="41" t="s">
        <v>3572</v>
      </c>
      <c r="B973" s="8" t="s">
        <v>3563</v>
      </c>
      <c r="C973" s="42"/>
    </row>
    <row r="974" spans="1:3" s="21" customFormat="1" ht="11.25" x14ac:dyDescent="0.2">
      <c r="A974" s="41" t="s">
        <v>3573</v>
      </c>
      <c r="B974" s="8" t="s">
        <v>3574</v>
      </c>
      <c r="C974" s="42"/>
    </row>
    <row r="975" spans="1:3" s="21" customFormat="1" ht="11.25" x14ac:dyDescent="0.2">
      <c r="A975" s="41" t="s">
        <v>3575</v>
      </c>
      <c r="B975" s="8" t="s">
        <v>3574</v>
      </c>
      <c r="C975" s="42"/>
    </row>
    <row r="976" spans="1:3" s="21" customFormat="1" ht="11.25" x14ac:dyDescent="0.2">
      <c r="A976" s="41" t="s">
        <v>3576</v>
      </c>
      <c r="B976" s="8" t="s">
        <v>3574</v>
      </c>
      <c r="C976" s="42"/>
    </row>
    <row r="977" spans="1:3" s="21" customFormat="1" ht="11.25" x14ac:dyDescent="0.2">
      <c r="A977" s="41" t="s">
        <v>3577</v>
      </c>
      <c r="B977" s="8" t="s">
        <v>3574</v>
      </c>
      <c r="C977" s="42"/>
    </row>
    <row r="978" spans="1:3" s="21" customFormat="1" ht="11.25" x14ac:dyDescent="0.2">
      <c r="A978" s="41" t="s">
        <v>3578</v>
      </c>
      <c r="B978" s="8" t="s">
        <v>3574</v>
      </c>
      <c r="C978" s="50"/>
    </row>
    <row r="979" spans="1:3" s="21" customFormat="1" ht="11.25" x14ac:dyDescent="0.2">
      <c r="A979" s="41" t="s">
        <v>3579</v>
      </c>
      <c r="B979" s="8" t="s">
        <v>3574</v>
      </c>
      <c r="C979" s="50"/>
    </row>
    <row r="980" spans="1:3" s="21" customFormat="1" ht="11.25" x14ac:dyDescent="0.2">
      <c r="A980" s="41" t="s">
        <v>3580</v>
      </c>
      <c r="B980" s="8" t="s">
        <v>3574</v>
      </c>
      <c r="C980" s="50"/>
    </row>
    <row r="981" spans="1:3" s="21" customFormat="1" ht="11.25" x14ac:dyDescent="0.2">
      <c r="A981" s="41" t="s">
        <v>674</v>
      </c>
      <c r="B981" s="8" t="s">
        <v>3581</v>
      </c>
      <c r="C981" s="50"/>
    </row>
    <row r="982" spans="1:3" s="21" customFormat="1" ht="11.25" x14ac:dyDescent="0.2">
      <c r="A982" s="41" t="s">
        <v>674</v>
      </c>
      <c r="B982" s="8" t="s">
        <v>3582</v>
      </c>
      <c r="C982" s="50"/>
    </row>
    <row r="983" spans="1:3" s="21" customFormat="1" ht="11.25" x14ac:dyDescent="0.2">
      <c r="A983" s="41" t="s">
        <v>3583</v>
      </c>
      <c r="B983" s="8" t="s">
        <v>3584</v>
      </c>
      <c r="C983" s="50"/>
    </row>
    <row r="984" spans="1:3" s="21" customFormat="1" ht="11.25" x14ac:dyDescent="0.2">
      <c r="A984" s="41" t="s">
        <v>2829</v>
      </c>
      <c r="B984" s="8" t="s">
        <v>3581</v>
      </c>
      <c r="C984" s="50"/>
    </row>
    <row r="985" spans="1:3" s="21" customFormat="1" ht="11.25" x14ac:dyDescent="0.2">
      <c r="A985" s="41" t="s">
        <v>3585</v>
      </c>
      <c r="B985" s="8" t="s">
        <v>3586</v>
      </c>
      <c r="C985" s="50">
        <v>93564</v>
      </c>
    </row>
    <row r="986" spans="1:3" s="21" customFormat="1" ht="11.25" x14ac:dyDescent="0.2">
      <c r="A986" s="41" t="s">
        <v>2156</v>
      </c>
      <c r="B986" s="8" t="s">
        <v>3587</v>
      </c>
      <c r="C986" s="50">
        <v>6549.48</v>
      </c>
    </row>
    <row r="987" spans="1:3" s="21" customFormat="1" ht="11.25" x14ac:dyDescent="0.2">
      <c r="A987" s="41" t="s">
        <v>2158</v>
      </c>
      <c r="B987" s="8" t="s">
        <v>3587</v>
      </c>
      <c r="C987" s="50"/>
    </row>
    <row r="988" spans="1:3" s="21" customFormat="1" ht="11.25" x14ac:dyDescent="0.2">
      <c r="A988" s="41" t="s">
        <v>2161</v>
      </c>
      <c r="B988" s="8" t="s">
        <v>3588</v>
      </c>
      <c r="C988" s="50">
        <v>6549.48</v>
      </c>
    </row>
    <row r="989" spans="1:3" s="21" customFormat="1" ht="11.25" x14ac:dyDescent="0.2">
      <c r="A989" s="41" t="s">
        <v>2163</v>
      </c>
      <c r="B989" s="8" t="s">
        <v>3588</v>
      </c>
      <c r="C989" s="50"/>
    </row>
    <row r="990" spans="1:3" s="21" customFormat="1" ht="11.25" x14ac:dyDescent="0.2">
      <c r="A990" s="41" t="s">
        <v>2166</v>
      </c>
      <c r="B990" s="8" t="s">
        <v>3589</v>
      </c>
      <c r="C990" s="50"/>
    </row>
    <row r="991" spans="1:3" s="21" customFormat="1" ht="11.25" x14ac:dyDescent="0.2">
      <c r="A991" s="41" t="s">
        <v>2168</v>
      </c>
      <c r="B991" s="8" t="s">
        <v>3589</v>
      </c>
      <c r="C991" s="50">
        <v>4376.72</v>
      </c>
    </row>
    <row r="992" spans="1:3" s="21" customFormat="1" ht="11.25" x14ac:dyDescent="0.2">
      <c r="A992" s="41" t="s">
        <v>2171</v>
      </c>
      <c r="B992" s="8" t="s">
        <v>3590</v>
      </c>
      <c r="C992" s="50"/>
    </row>
    <row r="993" spans="1:3" s="21" customFormat="1" ht="11.25" x14ac:dyDescent="0.2">
      <c r="A993" s="41" t="s">
        <v>2173</v>
      </c>
      <c r="B993" s="8" t="s">
        <v>3590</v>
      </c>
      <c r="C993" s="50">
        <v>2456.06</v>
      </c>
    </row>
    <row r="994" spans="1:3" s="21" customFormat="1" ht="11.25" x14ac:dyDescent="0.2">
      <c r="A994" s="41" t="s">
        <v>2176</v>
      </c>
      <c r="B994" s="10" t="s">
        <v>3591</v>
      </c>
      <c r="C994" s="42">
        <v>529</v>
      </c>
    </row>
    <row r="995" spans="1:3" s="21" customFormat="1" ht="11.25" x14ac:dyDescent="0.2">
      <c r="A995" s="41" t="s">
        <v>2178</v>
      </c>
      <c r="B995" s="8" t="s">
        <v>3592</v>
      </c>
      <c r="C995" s="50">
        <v>2961.25</v>
      </c>
    </row>
    <row r="996" spans="1:3" s="21" customFormat="1" ht="11.25" x14ac:dyDescent="0.2">
      <c r="A996" s="41" t="s">
        <v>2180</v>
      </c>
      <c r="B996" s="8" t="s">
        <v>3592</v>
      </c>
      <c r="C996" s="50">
        <v>2961.25</v>
      </c>
    </row>
    <row r="997" spans="1:3" s="21" customFormat="1" ht="11.25" x14ac:dyDescent="0.2">
      <c r="A997" s="41" t="s">
        <v>2182</v>
      </c>
      <c r="B997" s="8" t="s">
        <v>3592</v>
      </c>
      <c r="C997" s="50">
        <v>2961.25</v>
      </c>
    </row>
    <row r="998" spans="1:3" s="21" customFormat="1" ht="11.25" x14ac:dyDescent="0.2">
      <c r="A998" s="41" t="s">
        <v>2184</v>
      </c>
      <c r="B998" s="8" t="s">
        <v>3593</v>
      </c>
      <c r="C998" s="50">
        <v>155.25</v>
      </c>
    </row>
    <row r="999" spans="1:3" s="21" customFormat="1" ht="11.25" x14ac:dyDescent="0.2">
      <c r="A999" s="41" t="s">
        <v>2186</v>
      </c>
      <c r="B999" s="8" t="s">
        <v>3593</v>
      </c>
      <c r="C999" s="50">
        <v>155.25</v>
      </c>
    </row>
    <row r="1000" spans="1:3" s="21" customFormat="1" ht="11.25" x14ac:dyDescent="0.2">
      <c r="A1000" s="41" t="s">
        <v>2188</v>
      </c>
      <c r="B1000" s="8" t="s">
        <v>3593</v>
      </c>
      <c r="C1000" s="50">
        <v>155.25</v>
      </c>
    </row>
    <row r="1001" spans="1:3" s="21" customFormat="1" ht="11.25" x14ac:dyDescent="0.2">
      <c r="A1001" s="41" t="s">
        <v>2190</v>
      </c>
      <c r="B1001" s="8" t="s">
        <v>3593</v>
      </c>
      <c r="C1001" s="50">
        <v>155.25</v>
      </c>
    </row>
    <row r="1002" spans="1:3" s="21" customFormat="1" ht="11.25" x14ac:dyDescent="0.2">
      <c r="A1002" s="41" t="s">
        <v>2192</v>
      </c>
      <c r="B1002" s="8" t="s">
        <v>3593</v>
      </c>
      <c r="C1002" s="50">
        <v>155.25</v>
      </c>
    </row>
    <row r="1003" spans="1:3" s="21" customFormat="1" ht="11.25" x14ac:dyDescent="0.2">
      <c r="A1003" s="41" t="s">
        <v>2194</v>
      </c>
      <c r="B1003" s="8" t="s">
        <v>3593</v>
      </c>
      <c r="C1003" s="50">
        <v>155.25</v>
      </c>
    </row>
    <row r="1004" spans="1:3" s="21" customFormat="1" ht="11.25" x14ac:dyDescent="0.2">
      <c r="A1004" s="41" t="s">
        <v>2196</v>
      </c>
      <c r="B1004" s="8" t="s">
        <v>3593</v>
      </c>
      <c r="C1004" s="50">
        <v>155.25</v>
      </c>
    </row>
    <row r="1005" spans="1:3" s="21" customFormat="1" ht="11.25" x14ac:dyDescent="0.2">
      <c r="A1005" s="41" t="s">
        <v>2198</v>
      </c>
      <c r="B1005" s="8" t="s">
        <v>3593</v>
      </c>
      <c r="C1005" s="50">
        <v>155.25</v>
      </c>
    </row>
    <row r="1006" spans="1:3" s="21" customFormat="1" ht="11.25" x14ac:dyDescent="0.2">
      <c r="A1006" s="41" t="s">
        <v>2200</v>
      </c>
      <c r="B1006" s="8" t="s">
        <v>3593</v>
      </c>
      <c r="C1006" s="50">
        <v>155.25</v>
      </c>
    </row>
    <row r="1007" spans="1:3" s="21" customFormat="1" ht="11.25" x14ac:dyDescent="0.2">
      <c r="A1007" s="41" t="s">
        <v>2202</v>
      </c>
      <c r="B1007" s="8" t="s">
        <v>3593</v>
      </c>
      <c r="C1007" s="50">
        <v>155.25</v>
      </c>
    </row>
    <row r="1008" spans="1:3" s="21" customFormat="1" ht="11.25" x14ac:dyDescent="0.2">
      <c r="A1008" s="41" t="s">
        <v>2204</v>
      </c>
      <c r="B1008" s="8" t="s">
        <v>3593</v>
      </c>
      <c r="C1008" s="50">
        <v>155.25</v>
      </c>
    </row>
    <row r="1009" spans="1:3" s="21" customFormat="1" ht="11.25" x14ac:dyDescent="0.2">
      <c r="A1009" s="41" t="s">
        <v>2206</v>
      </c>
      <c r="B1009" s="8" t="s">
        <v>3593</v>
      </c>
      <c r="C1009" s="50">
        <v>155.25</v>
      </c>
    </row>
    <row r="1010" spans="1:3" s="21" customFormat="1" ht="11.25" x14ac:dyDescent="0.2">
      <c r="A1010" s="41" t="s">
        <v>2208</v>
      </c>
      <c r="B1010" s="8" t="s">
        <v>3593</v>
      </c>
      <c r="C1010" s="50">
        <v>155.25</v>
      </c>
    </row>
    <row r="1011" spans="1:3" s="21" customFormat="1" ht="11.25" x14ac:dyDescent="0.2">
      <c r="A1011" s="41" t="s">
        <v>2210</v>
      </c>
      <c r="B1011" s="8" t="s">
        <v>3593</v>
      </c>
      <c r="C1011" s="50">
        <v>155.25</v>
      </c>
    </row>
    <row r="1012" spans="1:3" s="21" customFormat="1" ht="11.25" x14ac:dyDescent="0.2">
      <c r="A1012" s="41" t="s">
        <v>2212</v>
      </c>
      <c r="B1012" s="8" t="s">
        <v>3593</v>
      </c>
      <c r="C1012" s="50">
        <v>155.25</v>
      </c>
    </row>
    <row r="1013" spans="1:3" s="21" customFormat="1" ht="11.25" x14ac:dyDescent="0.2">
      <c r="A1013" s="41" t="s">
        <v>2214</v>
      </c>
      <c r="B1013" s="8" t="s">
        <v>3593</v>
      </c>
      <c r="C1013" s="50">
        <v>155.25</v>
      </c>
    </row>
    <row r="1014" spans="1:3" s="21" customFormat="1" ht="11.25" x14ac:dyDescent="0.2">
      <c r="A1014" s="41" t="s">
        <v>2216</v>
      </c>
      <c r="B1014" s="8" t="s">
        <v>3593</v>
      </c>
      <c r="C1014" s="50">
        <v>155.25</v>
      </c>
    </row>
    <row r="1015" spans="1:3" s="21" customFormat="1" ht="11.25" x14ac:dyDescent="0.2">
      <c r="A1015" s="41" t="s">
        <v>2218</v>
      </c>
      <c r="B1015" s="8" t="s">
        <v>3593</v>
      </c>
      <c r="C1015" s="50">
        <v>155.25</v>
      </c>
    </row>
    <row r="1016" spans="1:3" s="21" customFormat="1" ht="11.25" x14ac:dyDescent="0.2">
      <c r="A1016" s="41" t="s">
        <v>2220</v>
      </c>
      <c r="B1016" s="8" t="s">
        <v>3593</v>
      </c>
      <c r="C1016" s="50">
        <v>155.25</v>
      </c>
    </row>
    <row r="1017" spans="1:3" s="21" customFormat="1" ht="11.25" x14ac:dyDescent="0.2">
      <c r="A1017" s="41" t="s">
        <v>2222</v>
      </c>
      <c r="B1017" s="8" t="s">
        <v>3593</v>
      </c>
      <c r="C1017" s="50">
        <v>155.25</v>
      </c>
    </row>
    <row r="1018" spans="1:3" s="21" customFormat="1" ht="11.25" x14ac:dyDescent="0.2">
      <c r="A1018" s="41" t="s">
        <v>2224</v>
      </c>
      <c r="B1018" s="8" t="s">
        <v>3593</v>
      </c>
      <c r="C1018" s="50">
        <v>155.25</v>
      </c>
    </row>
    <row r="1019" spans="1:3" s="21" customFormat="1" ht="11.25" x14ac:dyDescent="0.2">
      <c r="A1019" s="41" t="s">
        <v>2226</v>
      </c>
      <c r="B1019" s="8" t="s">
        <v>3593</v>
      </c>
      <c r="C1019" s="50">
        <v>155.25</v>
      </c>
    </row>
    <row r="1020" spans="1:3" s="21" customFormat="1" ht="11.25" x14ac:dyDescent="0.2">
      <c r="A1020" s="41" t="s">
        <v>2228</v>
      </c>
      <c r="B1020" s="8" t="s">
        <v>3593</v>
      </c>
      <c r="C1020" s="50">
        <v>155.25</v>
      </c>
    </row>
    <row r="1021" spans="1:3" s="21" customFormat="1" ht="11.25" x14ac:dyDescent="0.2">
      <c r="A1021" s="41" t="s">
        <v>2230</v>
      </c>
      <c r="B1021" s="8" t="s">
        <v>3593</v>
      </c>
      <c r="C1021" s="50">
        <v>155.25</v>
      </c>
    </row>
    <row r="1022" spans="1:3" s="21" customFormat="1" ht="11.25" x14ac:dyDescent="0.2">
      <c r="A1022" s="41" t="s">
        <v>2232</v>
      </c>
      <c r="B1022" s="8" t="s">
        <v>3593</v>
      </c>
      <c r="C1022" s="50">
        <v>155.25</v>
      </c>
    </row>
    <row r="1023" spans="1:3" s="21" customFormat="1" ht="11.25" x14ac:dyDescent="0.2">
      <c r="A1023" s="41" t="s">
        <v>2234</v>
      </c>
      <c r="B1023" s="8" t="s">
        <v>3593</v>
      </c>
      <c r="C1023" s="50">
        <v>155.25</v>
      </c>
    </row>
    <row r="1024" spans="1:3" s="21" customFormat="1" ht="11.25" x14ac:dyDescent="0.2">
      <c r="A1024" s="41" t="s">
        <v>2236</v>
      </c>
      <c r="B1024" s="8" t="s">
        <v>3593</v>
      </c>
      <c r="C1024" s="50">
        <v>155.25</v>
      </c>
    </row>
    <row r="1025" spans="1:3" s="21" customFormat="1" ht="11.25" x14ac:dyDescent="0.2">
      <c r="A1025" s="41" t="s">
        <v>2238</v>
      </c>
      <c r="B1025" s="8" t="s">
        <v>3593</v>
      </c>
      <c r="C1025" s="50">
        <v>155.25</v>
      </c>
    </row>
    <row r="1026" spans="1:3" s="21" customFormat="1" ht="11.25" x14ac:dyDescent="0.2">
      <c r="A1026" s="41" t="s">
        <v>2240</v>
      </c>
      <c r="B1026" s="8" t="s">
        <v>3593</v>
      </c>
      <c r="C1026" s="50">
        <v>155.25</v>
      </c>
    </row>
    <row r="1027" spans="1:3" s="21" customFormat="1" ht="11.25" x14ac:dyDescent="0.2">
      <c r="A1027" s="41" t="s">
        <v>2242</v>
      </c>
      <c r="B1027" s="8" t="s">
        <v>3593</v>
      </c>
      <c r="C1027" s="50">
        <v>155.25</v>
      </c>
    </row>
    <row r="1028" spans="1:3" s="21" customFormat="1" ht="11.25" x14ac:dyDescent="0.2">
      <c r="A1028" s="41" t="s">
        <v>2244</v>
      </c>
      <c r="B1028" s="8" t="s">
        <v>3593</v>
      </c>
      <c r="C1028" s="50">
        <v>155.25</v>
      </c>
    </row>
    <row r="1029" spans="1:3" s="21" customFormat="1" ht="11.25" x14ac:dyDescent="0.2">
      <c r="A1029" s="41" t="s">
        <v>2246</v>
      </c>
      <c r="B1029" s="8" t="s">
        <v>3593</v>
      </c>
      <c r="C1029" s="50">
        <v>155.25</v>
      </c>
    </row>
    <row r="1030" spans="1:3" s="21" customFormat="1" ht="11.25" x14ac:dyDescent="0.2">
      <c r="A1030" s="41" t="s">
        <v>2248</v>
      </c>
      <c r="B1030" s="8" t="s">
        <v>3593</v>
      </c>
      <c r="C1030" s="50">
        <v>155.25</v>
      </c>
    </row>
    <row r="1031" spans="1:3" s="21" customFormat="1" ht="11.25" x14ac:dyDescent="0.2">
      <c r="A1031" s="41" t="s">
        <v>2250</v>
      </c>
      <c r="B1031" s="8" t="s">
        <v>3593</v>
      </c>
      <c r="C1031" s="50">
        <v>155.25</v>
      </c>
    </row>
    <row r="1032" spans="1:3" s="21" customFormat="1" ht="11.25" x14ac:dyDescent="0.2">
      <c r="A1032" s="41" t="s">
        <v>2252</v>
      </c>
      <c r="B1032" s="8" t="s">
        <v>3593</v>
      </c>
      <c r="C1032" s="50">
        <v>155.25</v>
      </c>
    </row>
    <row r="1033" spans="1:3" s="21" customFormat="1" ht="11.25" x14ac:dyDescent="0.2">
      <c r="A1033" s="41" t="s">
        <v>2254</v>
      </c>
      <c r="B1033" s="8" t="s">
        <v>3593</v>
      </c>
      <c r="C1033" s="50">
        <v>155.25</v>
      </c>
    </row>
    <row r="1034" spans="1:3" s="21" customFormat="1" ht="11.25" x14ac:dyDescent="0.2">
      <c r="A1034" s="41" t="s">
        <v>2256</v>
      </c>
      <c r="B1034" s="8" t="s">
        <v>3593</v>
      </c>
      <c r="C1034" s="50">
        <v>155.25</v>
      </c>
    </row>
    <row r="1035" spans="1:3" s="21" customFormat="1" ht="11.25" x14ac:dyDescent="0.2">
      <c r="A1035" s="41" t="s">
        <v>2258</v>
      </c>
      <c r="B1035" s="8" t="s">
        <v>3593</v>
      </c>
      <c r="C1035" s="50">
        <v>155.25</v>
      </c>
    </row>
    <row r="1036" spans="1:3" s="21" customFormat="1" ht="11.25" x14ac:dyDescent="0.2">
      <c r="A1036" s="41" t="s">
        <v>2260</v>
      </c>
      <c r="B1036" s="8" t="s">
        <v>3593</v>
      </c>
      <c r="C1036" s="50">
        <v>155.25</v>
      </c>
    </row>
    <row r="1037" spans="1:3" s="21" customFormat="1" ht="11.25" x14ac:dyDescent="0.2">
      <c r="A1037" s="41" t="s">
        <v>2262</v>
      </c>
      <c r="B1037" s="8" t="s">
        <v>3593</v>
      </c>
      <c r="C1037" s="50">
        <v>155.25</v>
      </c>
    </row>
    <row r="1038" spans="1:3" s="21" customFormat="1" ht="11.25" x14ac:dyDescent="0.2">
      <c r="A1038" s="41" t="s">
        <v>1867</v>
      </c>
      <c r="B1038" s="8" t="s">
        <v>3593</v>
      </c>
      <c r="C1038" s="50">
        <v>155.25</v>
      </c>
    </row>
    <row r="1039" spans="1:3" s="21" customFormat="1" ht="11.25" x14ac:dyDescent="0.2">
      <c r="A1039" s="41" t="s">
        <v>1869</v>
      </c>
      <c r="B1039" s="8" t="s">
        <v>3593</v>
      </c>
      <c r="C1039" s="50">
        <v>155.25</v>
      </c>
    </row>
    <row r="1040" spans="1:3" s="21" customFormat="1" ht="11.25" x14ac:dyDescent="0.2">
      <c r="A1040" s="41" t="s">
        <v>1871</v>
      </c>
      <c r="B1040" s="8" t="s">
        <v>3593</v>
      </c>
      <c r="C1040" s="50">
        <v>155.25</v>
      </c>
    </row>
    <row r="1041" spans="1:3" s="21" customFormat="1" ht="11.25" x14ac:dyDescent="0.2">
      <c r="A1041" s="41" t="s">
        <v>1873</v>
      </c>
      <c r="B1041" s="8" t="s">
        <v>3593</v>
      </c>
      <c r="C1041" s="50">
        <v>155.25</v>
      </c>
    </row>
    <row r="1042" spans="1:3" s="21" customFormat="1" ht="11.25" x14ac:dyDescent="0.2">
      <c r="A1042" s="41" t="s">
        <v>1875</v>
      </c>
      <c r="B1042" s="8" t="s">
        <v>3593</v>
      </c>
      <c r="C1042" s="50">
        <v>155.25</v>
      </c>
    </row>
    <row r="1043" spans="1:3" s="21" customFormat="1" ht="11.25" x14ac:dyDescent="0.2">
      <c r="A1043" s="41" t="s">
        <v>1877</v>
      </c>
      <c r="B1043" s="8" t="s">
        <v>3593</v>
      </c>
      <c r="C1043" s="50">
        <v>155.25</v>
      </c>
    </row>
    <row r="1044" spans="1:3" s="21" customFormat="1" ht="11.25" x14ac:dyDescent="0.2">
      <c r="A1044" s="41" t="s">
        <v>1879</v>
      </c>
      <c r="B1044" s="8" t="s">
        <v>3593</v>
      </c>
      <c r="C1044" s="50">
        <v>155.25</v>
      </c>
    </row>
    <row r="1045" spans="1:3" s="21" customFormat="1" ht="11.25" x14ac:dyDescent="0.2">
      <c r="A1045" s="41" t="s">
        <v>1881</v>
      </c>
      <c r="B1045" s="8" t="s">
        <v>3593</v>
      </c>
      <c r="C1045" s="50">
        <v>155.25</v>
      </c>
    </row>
    <row r="1046" spans="1:3" s="21" customFormat="1" ht="11.25" x14ac:dyDescent="0.2">
      <c r="A1046" s="41" t="s">
        <v>1884</v>
      </c>
      <c r="B1046" s="8" t="s">
        <v>3594</v>
      </c>
      <c r="C1046" s="50">
        <v>1426</v>
      </c>
    </row>
    <row r="1047" spans="1:3" s="21" customFormat="1" ht="11.25" x14ac:dyDescent="0.2">
      <c r="A1047" s="41" t="s">
        <v>1886</v>
      </c>
      <c r="B1047" s="8" t="s">
        <v>3594</v>
      </c>
      <c r="C1047" s="50">
        <v>1426</v>
      </c>
    </row>
    <row r="1048" spans="1:3" s="21" customFormat="1" ht="11.25" x14ac:dyDescent="0.2">
      <c r="A1048" s="41" t="s">
        <v>1888</v>
      </c>
      <c r="B1048" s="8" t="s">
        <v>3594</v>
      </c>
      <c r="C1048" s="50">
        <v>1426</v>
      </c>
    </row>
    <row r="1049" spans="1:3" s="21" customFormat="1" ht="11.25" x14ac:dyDescent="0.2">
      <c r="A1049" s="41" t="s">
        <v>1890</v>
      </c>
      <c r="B1049" s="8" t="s">
        <v>3594</v>
      </c>
      <c r="C1049" s="50">
        <v>1426</v>
      </c>
    </row>
    <row r="1050" spans="1:3" s="21" customFormat="1" ht="11.25" x14ac:dyDescent="0.2">
      <c r="A1050" s="41" t="s">
        <v>1892</v>
      </c>
      <c r="B1050" s="8" t="s">
        <v>3594</v>
      </c>
      <c r="C1050" s="50">
        <v>1426</v>
      </c>
    </row>
    <row r="1051" spans="1:3" s="21" customFormat="1" ht="11.25" x14ac:dyDescent="0.2">
      <c r="A1051" s="41" t="s">
        <v>1894</v>
      </c>
      <c r="B1051" s="8" t="s">
        <v>3594</v>
      </c>
      <c r="C1051" s="50">
        <v>1426</v>
      </c>
    </row>
    <row r="1052" spans="1:3" s="21" customFormat="1" ht="11.25" x14ac:dyDescent="0.2">
      <c r="A1052" s="41" t="s">
        <v>1896</v>
      </c>
      <c r="B1052" s="8" t="s">
        <v>3594</v>
      </c>
      <c r="C1052" s="50">
        <v>1426</v>
      </c>
    </row>
    <row r="1053" spans="1:3" s="21" customFormat="1" ht="11.25" x14ac:dyDescent="0.2">
      <c r="A1053" s="41" t="s">
        <v>1898</v>
      </c>
      <c r="B1053" s="8" t="s">
        <v>3594</v>
      </c>
      <c r="C1053" s="50">
        <v>1426</v>
      </c>
    </row>
    <row r="1054" spans="1:3" s="21" customFormat="1" ht="11.25" x14ac:dyDescent="0.2">
      <c r="A1054" s="41" t="s">
        <v>1901</v>
      </c>
      <c r="B1054" s="8" t="s">
        <v>3595</v>
      </c>
      <c r="C1054" s="50">
        <v>2380.5</v>
      </c>
    </row>
    <row r="1055" spans="1:3" s="21" customFormat="1" ht="11.25" x14ac:dyDescent="0.2">
      <c r="A1055" s="41" t="s">
        <v>1903</v>
      </c>
      <c r="B1055" s="8" t="s">
        <v>3595</v>
      </c>
      <c r="C1055" s="50">
        <v>2380.5</v>
      </c>
    </row>
    <row r="1056" spans="1:3" s="21" customFormat="1" ht="11.25" x14ac:dyDescent="0.2">
      <c r="A1056" s="41" t="s">
        <v>1905</v>
      </c>
      <c r="B1056" s="8" t="s">
        <v>3595</v>
      </c>
      <c r="C1056" s="50">
        <v>2380.5</v>
      </c>
    </row>
    <row r="1057" spans="1:3" s="21" customFormat="1" ht="11.25" x14ac:dyDescent="0.2">
      <c r="A1057" s="41" t="s">
        <v>1908</v>
      </c>
      <c r="B1057" s="8" t="s">
        <v>3596</v>
      </c>
      <c r="C1057" s="50">
        <v>5290</v>
      </c>
    </row>
    <row r="1058" spans="1:3" s="21" customFormat="1" ht="11.25" x14ac:dyDescent="0.2">
      <c r="A1058" s="41" t="s">
        <v>1910</v>
      </c>
      <c r="B1058" s="8" t="s">
        <v>3596</v>
      </c>
      <c r="C1058" s="50">
        <v>5290</v>
      </c>
    </row>
    <row r="1059" spans="1:3" s="21" customFormat="1" ht="11.25" x14ac:dyDescent="0.2">
      <c r="A1059" s="41" t="s">
        <v>1912</v>
      </c>
      <c r="B1059" s="8" t="s">
        <v>3596</v>
      </c>
      <c r="C1059" s="50">
        <v>5290</v>
      </c>
    </row>
    <row r="1060" spans="1:3" s="21" customFormat="1" ht="11.25" x14ac:dyDescent="0.2">
      <c r="A1060" s="41" t="s">
        <v>1914</v>
      </c>
      <c r="B1060" s="8" t="s">
        <v>3596</v>
      </c>
      <c r="C1060" s="50">
        <v>5290</v>
      </c>
    </row>
    <row r="1061" spans="1:3" s="21" customFormat="1" ht="11.25" x14ac:dyDescent="0.2">
      <c r="A1061" s="41" t="s">
        <v>1916</v>
      </c>
      <c r="B1061" s="8" t="s">
        <v>3596</v>
      </c>
      <c r="C1061" s="50">
        <v>5290</v>
      </c>
    </row>
    <row r="1062" spans="1:3" s="21" customFormat="1" ht="11.25" x14ac:dyDescent="0.2">
      <c r="A1062" s="41" t="s">
        <v>1918</v>
      </c>
      <c r="B1062" s="8" t="s">
        <v>3596</v>
      </c>
      <c r="C1062" s="50">
        <v>5290</v>
      </c>
    </row>
    <row r="1063" spans="1:3" s="21" customFormat="1" ht="11.25" x14ac:dyDescent="0.2">
      <c r="A1063" s="41" t="s">
        <v>674</v>
      </c>
      <c r="B1063" s="8" t="s">
        <v>3597</v>
      </c>
      <c r="C1063" s="50">
        <v>885.5</v>
      </c>
    </row>
    <row r="1064" spans="1:3" s="21" customFormat="1" ht="11.25" x14ac:dyDescent="0.2">
      <c r="A1064" s="41" t="s">
        <v>674</v>
      </c>
      <c r="B1064" s="8" t="s">
        <v>3598</v>
      </c>
      <c r="C1064" s="50">
        <v>6670</v>
      </c>
    </row>
    <row r="1065" spans="1:3" s="21" customFormat="1" ht="11.25" x14ac:dyDescent="0.2">
      <c r="A1065" s="41" t="s">
        <v>1925</v>
      </c>
      <c r="B1065" s="8" t="s">
        <v>3599</v>
      </c>
      <c r="C1065" s="50">
        <v>1725</v>
      </c>
    </row>
    <row r="1066" spans="1:3" s="21" customFormat="1" ht="11.25" x14ac:dyDescent="0.2">
      <c r="A1066" s="41" t="s">
        <v>1927</v>
      </c>
      <c r="B1066" s="8" t="s">
        <v>3599</v>
      </c>
      <c r="C1066" s="50">
        <v>1725</v>
      </c>
    </row>
    <row r="1067" spans="1:3" s="21" customFormat="1" ht="11.25" x14ac:dyDescent="0.2">
      <c r="A1067" s="41" t="s">
        <v>674</v>
      </c>
      <c r="B1067" s="8" t="s">
        <v>3600</v>
      </c>
      <c r="C1067" s="50">
        <v>0</v>
      </c>
    </row>
    <row r="1068" spans="1:3" s="21" customFormat="1" ht="11.25" x14ac:dyDescent="0.2">
      <c r="A1068" s="41" t="s">
        <v>674</v>
      </c>
      <c r="B1068" s="8" t="s">
        <v>3601</v>
      </c>
      <c r="C1068" s="50">
        <v>0</v>
      </c>
    </row>
    <row r="1069" spans="1:3" s="21" customFormat="1" ht="11.25" x14ac:dyDescent="0.2">
      <c r="A1069" s="41" t="s">
        <v>674</v>
      </c>
      <c r="B1069" s="8" t="s">
        <v>3601</v>
      </c>
      <c r="C1069" s="50">
        <v>0</v>
      </c>
    </row>
    <row r="1070" spans="1:3" s="21" customFormat="1" ht="11.25" x14ac:dyDescent="0.2">
      <c r="A1070" s="41" t="s">
        <v>1935</v>
      </c>
      <c r="B1070" s="8" t="s">
        <v>3602</v>
      </c>
      <c r="C1070" s="50">
        <v>3795</v>
      </c>
    </row>
    <row r="1071" spans="1:3" s="21" customFormat="1" ht="11.25" x14ac:dyDescent="0.2">
      <c r="A1071" s="41" t="s">
        <v>1937</v>
      </c>
      <c r="B1071" s="8" t="s">
        <v>3602</v>
      </c>
      <c r="C1071" s="50">
        <v>3795</v>
      </c>
    </row>
    <row r="1072" spans="1:3" s="21" customFormat="1" ht="11.25" x14ac:dyDescent="0.2">
      <c r="A1072" s="41" t="s">
        <v>1939</v>
      </c>
      <c r="B1072" s="8" t="s">
        <v>3602</v>
      </c>
      <c r="C1072" s="50">
        <v>3795</v>
      </c>
    </row>
    <row r="1073" spans="1:3" s="21" customFormat="1" ht="11.25" x14ac:dyDescent="0.2">
      <c r="A1073" s="41" t="s">
        <v>674</v>
      </c>
      <c r="B1073" s="8" t="s">
        <v>3603</v>
      </c>
      <c r="C1073" s="50">
        <v>0</v>
      </c>
    </row>
    <row r="1074" spans="1:3" s="21" customFormat="1" ht="11.25" x14ac:dyDescent="0.2">
      <c r="A1074" s="41" t="s">
        <v>674</v>
      </c>
      <c r="B1074" s="8" t="s">
        <v>3603</v>
      </c>
      <c r="C1074" s="50">
        <v>0</v>
      </c>
    </row>
    <row r="1075" spans="1:3" s="21" customFormat="1" ht="11.25" x14ac:dyDescent="0.2">
      <c r="A1075" s="41" t="s">
        <v>674</v>
      </c>
      <c r="B1075" s="8" t="s">
        <v>3604</v>
      </c>
      <c r="C1075" s="50">
        <v>3588</v>
      </c>
    </row>
    <row r="1076" spans="1:3" s="21" customFormat="1" ht="11.25" x14ac:dyDescent="0.2">
      <c r="A1076" s="41" t="s">
        <v>674</v>
      </c>
      <c r="B1076" s="8" t="s">
        <v>3604</v>
      </c>
      <c r="C1076" s="50">
        <v>3588</v>
      </c>
    </row>
    <row r="1077" spans="1:3" s="21" customFormat="1" ht="11.25" x14ac:dyDescent="0.2">
      <c r="A1077" s="41" t="s">
        <v>674</v>
      </c>
      <c r="B1077" s="8" t="s">
        <v>3604</v>
      </c>
      <c r="C1077" s="50">
        <v>3588</v>
      </c>
    </row>
    <row r="1078" spans="1:3" s="21" customFormat="1" ht="11.25" x14ac:dyDescent="0.2">
      <c r="A1078" s="41" t="s">
        <v>674</v>
      </c>
      <c r="B1078" s="8" t="s">
        <v>3605</v>
      </c>
      <c r="C1078" s="50">
        <v>6095</v>
      </c>
    </row>
    <row r="1079" spans="1:3" s="21" customFormat="1" ht="11.25" x14ac:dyDescent="0.2">
      <c r="A1079" s="41" t="s">
        <v>674</v>
      </c>
      <c r="B1079" s="8" t="s">
        <v>3605</v>
      </c>
      <c r="C1079" s="50">
        <v>6095</v>
      </c>
    </row>
    <row r="1080" spans="1:3" s="21" customFormat="1" ht="11.25" x14ac:dyDescent="0.2">
      <c r="A1080" s="41" t="s">
        <v>674</v>
      </c>
      <c r="B1080" s="8" t="s">
        <v>3605</v>
      </c>
      <c r="C1080" s="50">
        <v>6095</v>
      </c>
    </row>
    <row r="1081" spans="1:3" s="21" customFormat="1" ht="11.25" x14ac:dyDescent="0.2">
      <c r="A1081" s="41" t="s">
        <v>1953</v>
      </c>
      <c r="B1081" s="8" t="s">
        <v>3606</v>
      </c>
      <c r="C1081" s="50">
        <v>4945</v>
      </c>
    </row>
    <row r="1082" spans="1:3" s="21" customFormat="1" ht="11.25" x14ac:dyDescent="0.2">
      <c r="A1082" s="41" t="s">
        <v>3607</v>
      </c>
      <c r="B1082" s="8" t="s">
        <v>3608</v>
      </c>
      <c r="C1082" s="50">
        <v>7245</v>
      </c>
    </row>
    <row r="1083" spans="1:3" s="21" customFormat="1" ht="11.25" x14ac:dyDescent="0.2">
      <c r="A1083" s="41" t="s">
        <v>674</v>
      </c>
      <c r="B1083" s="8" t="s">
        <v>3609</v>
      </c>
      <c r="C1083" s="50">
        <v>227.7</v>
      </c>
    </row>
    <row r="1084" spans="1:3" s="21" customFormat="1" ht="11.25" x14ac:dyDescent="0.2">
      <c r="A1084" s="41" t="s">
        <v>1961</v>
      </c>
      <c r="B1084" s="8" t="s">
        <v>3610</v>
      </c>
      <c r="C1084" s="50">
        <v>5267</v>
      </c>
    </row>
    <row r="1085" spans="1:3" s="21" customFormat="1" ht="11.25" x14ac:dyDescent="0.2">
      <c r="A1085" s="41" t="s">
        <v>1964</v>
      </c>
      <c r="B1085" s="8" t="s">
        <v>3611</v>
      </c>
      <c r="C1085" s="50">
        <v>2817.5</v>
      </c>
    </row>
    <row r="1086" spans="1:3" s="21" customFormat="1" ht="11.25" x14ac:dyDescent="0.2">
      <c r="A1086" s="41" t="s">
        <v>1967</v>
      </c>
      <c r="B1086" s="8" t="s">
        <v>3612</v>
      </c>
      <c r="C1086" s="50">
        <v>8625</v>
      </c>
    </row>
    <row r="1087" spans="1:3" s="21" customFormat="1" ht="11.25" x14ac:dyDescent="0.2">
      <c r="A1087" s="41" t="s">
        <v>1970</v>
      </c>
      <c r="B1087" s="8" t="s">
        <v>3613</v>
      </c>
      <c r="C1087" s="50">
        <v>6555</v>
      </c>
    </row>
    <row r="1088" spans="1:3" s="21" customFormat="1" ht="11.25" x14ac:dyDescent="0.2">
      <c r="A1088" s="41" t="s">
        <v>674</v>
      </c>
      <c r="B1088" s="8" t="s">
        <v>3614</v>
      </c>
      <c r="C1088" s="50">
        <v>4025</v>
      </c>
    </row>
    <row r="1089" spans="1:3" s="21" customFormat="1" ht="11.25" x14ac:dyDescent="0.2">
      <c r="A1089" s="41" t="s">
        <v>1975</v>
      </c>
      <c r="B1089" s="8" t="s">
        <v>3615</v>
      </c>
      <c r="C1089" s="50">
        <v>2029.75</v>
      </c>
    </row>
    <row r="1090" spans="1:3" s="21" customFormat="1" ht="11.25" x14ac:dyDescent="0.2">
      <c r="A1090" s="41" t="s">
        <v>1977</v>
      </c>
      <c r="B1090" s="8" t="s">
        <v>3615</v>
      </c>
      <c r="C1090" s="50">
        <v>2029.75</v>
      </c>
    </row>
    <row r="1091" spans="1:3" s="21" customFormat="1" ht="11.25" x14ac:dyDescent="0.2">
      <c r="A1091" s="41" t="s">
        <v>1979</v>
      </c>
      <c r="B1091" s="8" t="s">
        <v>3615</v>
      </c>
      <c r="C1091" s="50">
        <v>2029.75</v>
      </c>
    </row>
    <row r="1092" spans="1:3" s="21" customFormat="1" ht="11.25" x14ac:dyDescent="0.2">
      <c r="A1092" s="41" t="s">
        <v>1981</v>
      </c>
      <c r="B1092" s="8" t="s">
        <v>3615</v>
      </c>
      <c r="C1092" s="50">
        <v>2029.75</v>
      </c>
    </row>
    <row r="1093" spans="1:3" s="21" customFormat="1" ht="11.25" x14ac:dyDescent="0.2">
      <c r="A1093" s="41" t="s">
        <v>1983</v>
      </c>
      <c r="B1093" s="8" t="s">
        <v>3615</v>
      </c>
      <c r="C1093" s="50">
        <v>2029.75</v>
      </c>
    </row>
    <row r="1094" spans="1:3" s="21" customFormat="1" ht="11.25" x14ac:dyDescent="0.2">
      <c r="A1094" s="41" t="s">
        <v>1986</v>
      </c>
      <c r="B1094" s="8" t="s">
        <v>3616</v>
      </c>
      <c r="C1094" s="50">
        <v>2875</v>
      </c>
    </row>
    <row r="1095" spans="1:3" s="21" customFormat="1" ht="11.25" x14ac:dyDescent="0.2">
      <c r="A1095" s="41" t="s">
        <v>1989</v>
      </c>
      <c r="B1095" s="8" t="s">
        <v>3617</v>
      </c>
      <c r="C1095" s="50">
        <v>3105</v>
      </c>
    </row>
    <row r="1096" spans="1:3" s="21" customFormat="1" ht="11.25" x14ac:dyDescent="0.2">
      <c r="A1096" s="41" t="s">
        <v>674</v>
      </c>
      <c r="B1096" s="10" t="s">
        <v>3618</v>
      </c>
      <c r="C1096" s="42">
        <v>0</v>
      </c>
    </row>
    <row r="1097" spans="1:3" s="21" customFormat="1" ht="11.25" x14ac:dyDescent="0.2">
      <c r="A1097" s="41" t="s">
        <v>674</v>
      </c>
      <c r="B1097" s="10" t="s">
        <v>3619</v>
      </c>
      <c r="C1097" s="42">
        <v>0</v>
      </c>
    </row>
    <row r="1098" spans="1:3" s="21" customFormat="1" ht="11.25" x14ac:dyDescent="0.2">
      <c r="A1098" s="41" t="s">
        <v>674</v>
      </c>
      <c r="B1098" s="10" t="s">
        <v>3619</v>
      </c>
      <c r="C1098" s="42">
        <v>0</v>
      </c>
    </row>
    <row r="1099" spans="1:3" s="21" customFormat="1" ht="11.25" x14ac:dyDescent="0.2">
      <c r="A1099" s="41" t="s">
        <v>674</v>
      </c>
      <c r="B1099" s="10" t="s">
        <v>3620</v>
      </c>
      <c r="C1099" s="42">
        <f>836*1.15</f>
        <v>961.4</v>
      </c>
    </row>
    <row r="1100" spans="1:3" s="21" customFormat="1" ht="11.25" x14ac:dyDescent="0.2">
      <c r="A1100" s="41" t="s">
        <v>674</v>
      </c>
      <c r="B1100" s="10" t="s">
        <v>3620</v>
      </c>
      <c r="C1100" s="42">
        <f>2238*1.15</f>
        <v>2573.6999999999998</v>
      </c>
    </row>
    <row r="1101" spans="1:3" s="21" customFormat="1" ht="11.25" x14ac:dyDescent="0.2">
      <c r="A1101" s="41" t="s">
        <v>674</v>
      </c>
      <c r="B1101" s="10" t="s">
        <v>3621</v>
      </c>
      <c r="C1101" s="42">
        <f>489*1.15</f>
        <v>562.34999999999991</v>
      </c>
    </row>
    <row r="1102" spans="1:3" s="21" customFormat="1" ht="11.25" x14ac:dyDescent="0.2">
      <c r="A1102" s="41" t="s">
        <v>674</v>
      </c>
      <c r="B1102" s="10" t="s">
        <v>3622</v>
      </c>
      <c r="C1102" s="42">
        <f>2650*1.15</f>
        <v>3047.4999999999995</v>
      </c>
    </row>
    <row r="1103" spans="1:3" s="21" customFormat="1" ht="11.25" x14ac:dyDescent="0.2">
      <c r="A1103" s="41" t="s">
        <v>674</v>
      </c>
      <c r="B1103" s="10" t="s">
        <v>3623</v>
      </c>
      <c r="C1103" s="42">
        <v>0</v>
      </c>
    </row>
    <row r="1104" spans="1:3" s="21" customFormat="1" ht="11.25" x14ac:dyDescent="0.2">
      <c r="A1104" s="41" t="s">
        <v>2002</v>
      </c>
      <c r="B1104" s="10" t="s">
        <v>3624</v>
      </c>
      <c r="C1104" s="42">
        <f>929*1.15</f>
        <v>1068.3499999999999</v>
      </c>
    </row>
    <row r="1105" spans="1:3" s="21" customFormat="1" ht="11.25" x14ac:dyDescent="0.2">
      <c r="A1105" s="41" t="s">
        <v>2006</v>
      </c>
      <c r="B1105" s="10" t="s">
        <v>3625</v>
      </c>
      <c r="C1105" s="42">
        <f>19987*1.15</f>
        <v>22985.05</v>
      </c>
    </row>
    <row r="1106" spans="1:3" s="21" customFormat="1" ht="11.25" x14ac:dyDescent="0.2">
      <c r="A1106" s="41" t="s">
        <v>2009</v>
      </c>
      <c r="B1106" s="10" t="s">
        <v>3626</v>
      </c>
      <c r="C1106" s="42">
        <f>4970*1.15</f>
        <v>5715.5</v>
      </c>
    </row>
    <row r="1107" spans="1:3" s="21" customFormat="1" ht="11.25" x14ac:dyDescent="0.2">
      <c r="A1107" s="41" t="s">
        <v>2012</v>
      </c>
      <c r="B1107" s="10" t="s">
        <v>3627</v>
      </c>
      <c r="C1107" s="42">
        <f>17688*1.15</f>
        <v>20341.199999999997</v>
      </c>
    </row>
    <row r="1108" spans="1:3" s="21" customFormat="1" ht="11.25" x14ac:dyDescent="0.2">
      <c r="A1108" s="41" t="s">
        <v>2016</v>
      </c>
      <c r="B1108" s="10" t="s">
        <v>3628</v>
      </c>
      <c r="C1108" s="42">
        <f>7051*1.15</f>
        <v>8108.65</v>
      </c>
    </row>
    <row r="1109" spans="1:3" s="21" customFormat="1" ht="11.25" x14ac:dyDescent="0.2">
      <c r="A1109" s="41" t="s">
        <v>2019</v>
      </c>
      <c r="B1109" s="10" t="s">
        <v>3629</v>
      </c>
      <c r="C1109" s="42">
        <f>7893*1.15</f>
        <v>9076.9499999999989</v>
      </c>
    </row>
    <row r="1110" spans="1:3" s="21" customFormat="1" ht="11.25" x14ac:dyDescent="0.2">
      <c r="A1110" s="41" t="s">
        <v>674</v>
      </c>
      <c r="B1110" s="10" t="s">
        <v>3630</v>
      </c>
      <c r="C1110" s="42">
        <f>3663*1.15</f>
        <v>4212.45</v>
      </c>
    </row>
    <row r="1111" spans="1:3" s="21" customFormat="1" ht="11.25" x14ac:dyDescent="0.2">
      <c r="A1111" s="41" t="s">
        <v>674</v>
      </c>
      <c r="B1111" s="10" t="s">
        <v>3631</v>
      </c>
      <c r="C1111" s="42">
        <v>0</v>
      </c>
    </row>
    <row r="1112" spans="1:3" s="21" customFormat="1" ht="11.25" x14ac:dyDescent="0.2">
      <c r="A1112" s="41" t="s">
        <v>2027</v>
      </c>
      <c r="B1112" s="10" t="s">
        <v>3632</v>
      </c>
      <c r="C1112" s="42">
        <f>11827*1.15</f>
        <v>13601.05</v>
      </c>
    </row>
    <row r="1113" spans="1:3" s="21" customFormat="1" ht="11.25" x14ac:dyDescent="0.2">
      <c r="A1113" s="41" t="s">
        <v>2030</v>
      </c>
      <c r="B1113" s="10" t="s">
        <v>3633</v>
      </c>
      <c r="C1113" s="42">
        <f>11380*1.15</f>
        <v>13086.999999999998</v>
      </c>
    </row>
    <row r="1114" spans="1:3" s="21" customFormat="1" ht="11.25" x14ac:dyDescent="0.2">
      <c r="A1114" s="41" t="s">
        <v>2033</v>
      </c>
      <c r="B1114" s="10" t="s">
        <v>3634</v>
      </c>
      <c r="C1114" s="42">
        <f>9200*1.15</f>
        <v>10580</v>
      </c>
    </row>
    <row r="1115" spans="1:3" s="21" customFormat="1" ht="11.25" x14ac:dyDescent="0.2">
      <c r="A1115" s="41" t="s">
        <v>2036</v>
      </c>
      <c r="B1115" s="10" t="s">
        <v>3635</v>
      </c>
      <c r="C1115" s="42">
        <f>9418*1.15</f>
        <v>10830.699999999999</v>
      </c>
    </row>
    <row r="1116" spans="1:3" s="21" customFormat="1" ht="11.25" x14ac:dyDescent="0.2">
      <c r="A1116" s="41" t="s">
        <v>2040</v>
      </c>
      <c r="B1116" s="10" t="s">
        <v>3636</v>
      </c>
      <c r="C1116" s="42">
        <v>9576.0499999999993</v>
      </c>
    </row>
    <row r="1117" spans="1:3" s="21" customFormat="1" ht="11.25" x14ac:dyDescent="0.2">
      <c r="A1117" s="41" t="s">
        <v>2043</v>
      </c>
      <c r="B1117" s="10" t="s">
        <v>3637</v>
      </c>
      <c r="C1117" s="42">
        <f>12470*1.15</f>
        <v>14340.499999999998</v>
      </c>
    </row>
    <row r="1118" spans="1:3" s="21" customFormat="1" ht="11.25" x14ac:dyDescent="0.2">
      <c r="A1118" s="41" t="s">
        <v>2047</v>
      </c>
      <c r="B1118" s="10" t="s">
        <v>3638</v>
      </c>
      <c r="C1118" s="42">
        <f>4161*1.15</f>
        <v>4785.1499999999996</v>
      </c>
    </row>
    <row r="1119" spans="1:3" s="21" customFormat="1" ht="11.25" x14ac:dyDescent="0.2">
      <c r="A1119" s="41" t="s">
        <v>2050</v>
      </c>
      <c r="B1119" s="10" t="s">
        <v>3639</v>
      </c>
      <c r="C1119" s="42">
        <f>2292*1.15</f>
        <v>2635.7999999999997</v>
      </c>
    </row>
    <row r="1120" spans="1:3" s="21" customFormat="1" ht="11.25" x14ac:dyDescent="0.2">
      <c r="A1120" s="41" t="s">
        <v>2052</v>
      </c>
      <c r="B1120" s="10" t="s">
        <v>3638</v>
      </c>
      <c r="C1120" s="42">
        <f>2292*1.15</f>
        <v>2635.7999999999997</v>
      </c>
    </row>
    <row r="1121" spans="1:3" s="21" customFormat="1" ht="11.25" x14ac:dyDescent="0.2">
      <c r="A1121" s="41" t="s">
        <v>2054</v>
      </c>
      <c r="B1121" s="10" t="s">
        <v>3638</v>
      </c>
      <c r="C1121" s="42">
        <f>245*1.15</f>
        <v>281.75</v>
      </c>
    </row>
    <row r="1122" spans="1:3" s="21" customFormat="1" ht="11.25" x14ac:dyDescent="0.2">
      <c r="A1122" s="41" t="s">
        <v>2057</v>
      </c>
      <c r="B1122" s="10" t="s">
        <v>3640</v>
      </c>
      <c r="C1122" s="42">
        <f>1434*1.15</f>
        <v>1649.1</v>
      </c>
    </row>
    <row r="1123" spans="1:3" s="21" customFormat="1" ht="11.25" x14ac:dyDescent="0.2">
      <c r="A1123" s="41" t="s">
        <v>2060</v>
      </c>
      <c r="B1123" s="10" t="s">
        <v>3641</v>
      </c>
      <c r="C1123" s="42">
        <f>648*1.15</f>
        <v>745.19999999999993</v>
      </c>
    </row>
    <row r="1124" spans="1:3" s="21" customFormat="1" ht="11.25" x14ac:dyDescent="0.2">
      <c r="A1124" s="41" t="s">
        <v>2063</v>
      </c>
      <c r="B1124" s="10" t="s">
        <v>3642</v>
      </c>
      <c r="C1124" s="42">
        <f>90*1.15</f>
        <v>103.49999999999999</v>
      </c>
    </row>
    <row r="1125" spans="1:3" s="21" customFormat="1" ht="11.25" x14ac:dyDescent="0.2">
      <c r="A1125" s="41" t="s">
        <v>2066</v>
      </c>
      <c r="B1125" s="10" t="s">
        <v>3643</v>
      </c>
      <c r="C1125" s="42">
        <v>360</v>
      </c>
    </row>
    <row r="1126" spans="1:3" s="21" customFormat="1" ht="11.25" x14ac:dyDescent="0.2">
      <c r="A1126" s="41" t="s">
        <v>2069</v>
      </c>
      <c r="B1126" s="10" t="s">
        <v>3644</v>
      </c>
      <c r="C1126" s="42">
        <v>7653.25</v>
      </c>
    </row>
    <row r="1127" spans="1:3" s="21" customFormat="1" ht="11.25" x14ac:dyDescent="0.2">
      <c r="A1127" s="41" t="s">
        <v>674</v>
      </c>
      <c r="B1127" s="10" t="s">
        <v>3645</v>
      </c>
      <c r="C1127" s="42">
        <f>21453.3*1.15</f>
        <v>24671.294999999998</v>
      </c>
    </row>
    <row r="1128" spans="1:3" s="21" customFormat="1" ht="11.25" x14ac:dyDescent="0.2">
      <c r="A1128" s="41" t="s">
        <v>674</v>
      </c>
      <c r="B1128" s="10" t="s">
        <v>3646</v>
      </c>
      <c r="C1128" s="42">
        <f>1633.5*1.15</f>
        <v>1878.5249999999999</v>
      </c>
    </row>
    <row r="1129" spans="1:3" s="21" customFormat="1" ht="11.25" x14ac:dyDescent="0.2">
      <c r="A1129" s="41" t="s">
        <v>674</v>
      </c>
      <c r="B1129" s="10" t="s">
        <v>3647</v>
      </c>
      <c r="C1129" s="42">
        <f>217.8*1.15</f>
        <v>250.47</v>
      </c>
    </row>
    <row r="1130" spans="1:3" s="21" customFormat="1" ht="11.25" x14ac:dyDescent="0.2">
      <c r="A1130" s="41" t="s">
        <v>674</v>
      </c>
      <c r="B1130" s="10" t="s">
        <v>3648</v>
      </c>
      <c r="C1130" s="42">
        <f>250.47*1.15</f>
        <v>288.04049999999995</v>
      </c>
    </row>
    <row r="1131" spans="1:3" s="21" customFormat="1" ht="11.25" x14ac:dyDescent="0.2">
      <c r="A1131" s="41" t="s">
        <v>674</v>
      </c>
      <c r="B1131" s="10" t="s">
        <v>3649</v>
      </c>
      <c r="C1131" s="42">
        <v>0</v>
      </c>
    </row>
    <row r="1132" spans="1:3" s="21" customFormat="1" ht="11.25" x14ac:dyDescent="0.2">
      <c r="A1132" s="41" t="s">
        <v>674</v>
      </c>
      <c r="B1132" s="10" t="s">
        <v>3650</v>
      </c>
      <c r="C1132" s="42">
        <v>0</v>
      </c>
    </row>
    <row r="1133" spans="1:3" s="21" customFormat="1" ht="11.25" x14ac:dyDescent="0.2">
      <c r="A1133" s="41" t="s">
        <v>674</v>
      </c>
      <c r="B1133" s="10" t="s">
        <v>3651</v>
      </c>
      <c r="C1133" s="42">
        <f>1263.24*1.15</f>
        <v>1452.7259999999999</v>
      </c>
    </row>
    <row r="1134" spans="1:3" s="21" customFormat="1" ht="11.25" x14ac:dyDescent="0.2">
      <c r="A1134" s="41" t="s">
        <v>674</v>
      </c>
      <c r="B1134" s="10" t="s">
        <v>3652</v>
      </c>
      <c r="C1134" s="42">
        <f>1764.18*1.15</f>
        <v>2028.807</v>
      </c>
    </row>
    <row r="1135" spans="1:3" s="21" customFormat="1" ht="11.25" x14ac:dyDescent="0.2">
      <c r="A1135" s="41" t="s">
        <v>674</v>
      </c>
      <c r="B1135" s="10" t="s">
        <v>3653</v>
      </c>
      <c r="C1135" s="42">
        <f>571.73*1.15</f>
        <v>657.48950000000002</v>
      </c>
    </row>
    <row r="1136" spans="1:3" s="21" customFormat="1" ht="11.25" x14ac:dyDescent="0.2">
      <c r="A1136" s="41" t="s">
        <v>674</v>
      </c>
      <c r="B1136" s="10" t="s">
        <v>3654</v>
      </c>
      <c r="C1136" s="42">
        <f>19383*1.15</f>
        <v>22290.449999999997</v>
      </c>
    </row>
    <row r="1137" spans="1:3" s="21" customFormat="1" ht="11.25" x14ac:dyDescent="0.2">
      <c r="A1137" s="41" t="s">
        <v>674</v>
      </c>
      <c r="B1137" s="10" t="s">
        <v>3655</v>
      </c>
      <c r="C1137" s="42">
        <f>3105*1.15</f>
        <v>3570.7499999999995</v>
      </c>
    </row>
    <row r="1138" spans="1:3" s="21" customFormat="1" ht="11.25" x14ac:dyDescent="0.2">
      <c r="A1138" s="41" t="s">
        <v>674</v>
      </c>
      <c r="B1138" s="10" t="s">
        <v>3656</v>
      </c>
      <c r="C1138" s="42">
        <f>1678*1.15</f>
        <v>1929.6999999999998</v>
      </c>
    </row>
    <row r="1139" spans="1:3" s="21" customFormat="1" ht="11.25" x14ac:dyDescent="0.2">
      <c r="A1139" s="41" t="s">
        <v>2052</v>
      </c>
      <c r="B1139" s="10" t="s">
        <v>3657</v>
      </c>
      <c r="C1139" s="42">
        <f>6210*1.15</f>
        <v>7141.4999999999991</v>
      </c>
    </row>
    <row r="1140" spans="1:3" s="21" customFormat="1" ht="11.25" x14ac:dyDescent="0.2">
      <c r="A1140" s="41" t="s">
        <v>2057</v>
      </c>
      <c r="B1140" s="10" t="s">
        <v>3658</v>
      </c>
      <c r="C1140" s="42">
        <f>1930*1.15</f>
        <v>2219.5</v>
      </c>
    </row>
    <row r="1141" spans="1:3" s="21" customFormat="1" ht="11.25" x14ac:dyDescent="0.2">
      <c r="A1141" s="41" t="s">
        <v>2060</v>
      </c>
      <c r="B1141" s="10" t="s">
        <v>3659</v>
      </c>
      <c r="C1141" s="42">
        <f>592*1.15</f>
        <v>680.8</v>
      </c>
    </row>
    <row r="1142" spans="1:3" s="21" customFormat="1" ht="11.25" x14ac:dyDescent="0.2">
      <c r="A1142" s="41" t="s">
        <v>2063</v>
      </c>
      <c r="B1142" s="10" t="s">
        <v>3660</v>
      </c>
      <c r="C1142" s="42">
        <f>78*1.15</f>
        <v>89.699999999999989</v>
      </c>
    </row>
    <row r="1143" spans="1:3" s="21" customFormat="1" ht="11.25" x14ac:dyDescent="0.2">
      <c r="A1143" s="41" t="s">
        <v>674</v>
      </c>
      <c r="B1143" s="10" t="s">
        <v>3661</v>
      </c>
      <c r="C1143" s="42">
        <v>4515.6400000000003</v>
      </c>
    </row>
    <row r="1144" spans="1:3" s="21" customFormat="1" ht="11.25" x14ac:dyDescent="0.2">
      <c r="A1144" s="41" t="s">
        <v>674</v>
      </c>
      <c r="B1144" s="10" t="s">
        <v>3662</v>
      </c>
      <c r="C1144" s="42">
        <v>4515.6400000000003</v>
      </c>
    </row>
    <row r="1145" spans="1:3" s="21" customFormat="1" ht="11.25" x14ac:dyDescent="0.2">
      <c r="A1145" s="41" t="s">
        <v>674</v>
      </c>
      <c r="B1145" s="10" t="s">
        <v>3663</v>
      </c>
      <c r="C1145" s="42">
        <f>2908.05*1.15</f>
        <v>3344.2575000000002</v>
      </c>
    </row>
    <row r="1146" spans="1:3" s="21" customFormat="1" ht="11.25" x14ac:dyDescent="0.2">
      <c r="A1146" s="41" t="s">
        <v>674</v>
      </c>
      <c r="B1146" s="10" t="s">
        <v>3664</v>
      </c>
      <c r="C1146" s="42">
        <f>96097.51*1.15</f>
        <v>110512.13649999998</v>
      </c>
    </row>
    <row r="1147" spans="1:3" s="21" customFormat="1" ht="11.25" x14ac:dyDescent="0.2">
      <c r="A1147" s="41" t="s">
        <v>674</v>
      </c>
      <c r="B1147" s="10" t="s">
        <v>3665</v>
      </c>
      <c r="C1147" s="42">
        <f>9408.33*1.15</f>
        <v>10819.5795</v>
      </c>
    </row>
    <row r="1148" spans="1:3" s="21" customFormat="1" ht="11.25" x14ac:dyDescent="0.2">
      <c r="A1148" s="41" t="s">
        <v>674</v>
      </c>
      <c r="B1148" s="10" t="s">
        <v>3666</v>
      </c>
      <c r="C1148" s="42">
        <f>40574.5*1.15</f>
        <v>46660.674999999996</v>
      </c>
    </row>
    <row r="1149" spans="1:3" s="21" customFormat="1" ht="11.25" x14ac:dyDescent="0.2">
      <c r="A1149" s="41" t="s">
        <v>674</v>
      </c>
      <c r="B1149" s="10" t="s">
        <v>3667</v>
      </c>
      <c r="C1149" s="42">
        <f>26981.12*1.15</f>
        <v>31028.287999999997</v>
      </c>
    </row>
    <row r="1150" spans="1:3" s="21" customFormat="1" ht="11.25" x14ac:dyDescent="0.2">
      <c r="A1150" s="41" t="s">
        <v>2063</v>
      </c>
      <c r="B1150" s="10" t="s">
        <v>3668</v>
      </c>
      <c r="C1150" s="42">
        <f>2800*1.15</f>
        <v>3219.9999999999995</v>
      </c>
    </row>
    <row r="1151" spans="1:3" s="21" customFormat="1" ht="11.25" x14ac:dyDescent="0.2">
      <c r="A1151" s="41" t="s">
        <v>674</v>
      </c>
      <c r="B1151" s="10" t="s">
        <v>3669</v>
      </c>
      <c r="C1151" s="42">
        <v>3318</v>
      </c>
    </row>
    <row r="1152" spans="1:3" s="21" customFormat="1" ht="11.25" x14ac:dyDescent="0.2">
      <c r="A1152" s="41" t="s">
        <v>674</v>
      </c>
      <c r="B1152" s="10" t="s">
        <v>3670</v>
      </c>
      <c r="C1152" s="42">
        <v>15525.06</v>
      </c>
    </row>
    <row r="1153" spans="1:3" s="21" customFormat="1" ht="11.25" x14ac:dyDescent="0.2">
      <c r="A1153" s="41" t="s">
        <v>674</v>
      </c>
      <c r="B1153" s="10" t="s">
        <v>3671</v>
      </c>
      <c r="C1153" s="42">
        <f>23042*1.15</f>
        <v>26498.3</v>
      </c>
    </row>
    <row r="1154" spans="1:3" s="21" customFormat="1" ht="11.25" x14ac:dyDescent="0.2">
      <c r="A1154" s="41" t="s">
        <v>674</v>
      </c>
      <c r="B1154" s="10" t="s">
        <v>3672</v>
      </c>
      <c r="C1154" s="42">
        <f>29886*1.15</f>
        <v>34368.899999999994</v>
      </c>
    </row>
    <row r="1155" spans="1:3" s="21" customFormat="1" ht="11.25" x14ac:dyDescent="0.2">
      <c r="A1155" s="41" t="s">
        <v>674</v>
      </c>
      <c r="B1155" s="10" t="s">
        <v>3673</v>
      </c>
      <c r="C1155" s="42">
        <f>15246*1.15</f>
        <v>17532.899999999998</v>
      </c>
    </row>
    <row r="1156" spans="1:3" s="21" customFormat="1" ht="11.25" x14ac:dyDescent="0.2">
      <c r="A1156" s="41" t="s">
        <v>674</v>
      </c>
      <c r="B1156" s="10" t="s">
        <v>3674</v>
      </c>
      <c r="C1156" s="42">
        <f>20104*1.15</f>
        <v>23119.599999999999</v>
      </c>
    </row>
    <row r="1157" spans="1:3" s="21" customFormat="1" ht="11.25" x14ac:dyDescent="0.2">
      <c r="A1157" s="41" t="s">
        <v>674</v>
      </c>
      <c r="B1157" s="10" t="s">
        <v>3675</v>
      </c>
      <c r="C1157" s="42">
        <f>18426*1.15</f>
        <v>21189.899999999998</v>
      </c>
    </row>
    <row r="1158" spans="1:3" s="21" customFormat="1" ht="11.25" x14ac:dyDescent="0.2">
      <c r="A1158" s="41" t="s">
        <v>674</v>
      </c>
      <c r="B1158" s="10" t="s">
        <v>3676</v>
      </c>
      <c r="C1158" s="42">
        <f>58135*1.15</f>
        <v>66855.25</v>
      </c>
    </row>
    <row r="1159" spans="1:3" s="21" customFormat="1" ht="11.25" x14ac:dyDescent="0.2">
      <c r="A1159" s="41" t="s">
        <v>674</v>
      </c>
      <c r="B1159" s="10" t="s">
        <v>3677</v>
      </c>
      <c r="C1159" s="42">
        <f>680*1.15</f>
        <v>781.99999999999989</v>
      </c>
    </row>
    <row r="1160" spans="1:3" s="21" customFormat="1" ht="11.25" x14ac:dyDescent="0.2">
      <c r="A1160" s="41" t="s">
        <v>674</v>
      </c>
      <c r="B1160" s="10" t="s">
        <v>3678</v>
      </c>
      <c r="C1160" s="42">
        <f>66630.84*1.15</f>
        <v>76625.465999999986</v>
      </c>
    </row>
    <row r="1161" spans="1:3" s="21" customFormat="1" ht="11.25" x14ac:dyDescent="0.2">
      <c r="A1161" s="41" t="s">
        <v>674</v>
      </c>
      <c r="B1161" s="10" t="s">
        <v>3679</v>
      </c>
      <c r="C1161" s="42">
        <f>13454.1*1.15</f>
        <v>15472.214999999998</v>
      </c>
    </row>
    <row r="1162" spans="1:3" s="21" customFormat="1" ht="11.25" x14ac:dyDescent="0.2">
      <c r="A1162" s="41" t="s">
        <v>674</v>
      </c>
      <c r="B1162" s="10" t="s">
        <v>3680</v>
      </c>
      <c r="C1162" s="42">
        <f>31786.2*1.15</f>
        <v>36554.129999999997</v>
      </c>
    </row>
    <row r="1163" spans="1:3" s="21" customFormat="1" ht="11.25" x14ac:dyDescent="0.2">
      <c r="A1163" s="41" t="s">
        <v>674</v>
      </c>
      <c r="B1163" s="10" t="s">
        <v>3681</v>
      </c>
      <c r="C1163" s="42">
        <f>5171.4*1.15</f>
        <v>5947.1099999999988</v>
      </c>
    </row>
    <row r="1164" spans="1:3" s="21" customFormat="1" ht="11.25" x14ac:dyDescent="0.2">
      <c r="A1164" s="41" t="s">
        <v>674</v>
      </c>
      <c r="B1164" s="10" t="s">
        <v>3682</v>
      </c>
      <c r="C1164" s="42">
        <f>6768.9*1.15</f>
        <v>7784.2349999999988</v>
      </c>
    </row>
    <row r="1165" spans="1:3" s="21" customFormat="1" ht="11.25" x14ac:dyDescent="0.2">
      <c r="A1165" s="41" t="s">
        <v>2390</v>
      </c>
      <c r="B1165" s="10" t="s">
        <v>3683</v>
      </c>
      <c r="C1165" s="42">
        <f>3610.95*1.15</f>
        <v>4152.5924999999997</v>
      </c>
    </row>
    <row r="1166" spans="1:3" s="21" customFormat="1" ht="11.25" x14ac:dyDescent="0.2">
      <c r="A1166" s="41" t="s">
        <v>3684</v>
      </c>
      <c r="B1166" s="10" t="s">
        <v>3685</v>
      </c>
      <c r="C1166" s="42">
        <f>380.1*1.15</f>
        <v>437.11500000000001</v>
      </c>
    </row>
    <row r="1167" spans="1:3" s="21" customFormat="1" ht="11.25" x14ac:dyDescent="0.2">
      <c r="A1167" s="41" t="s">
        <v>2398</v>
      </c>
      <c r="B1167" s="10" t="s">
        <v>3686</v>
      </c>
      <c r="C1167" s="42">
        <f>304.08*1.15</f>
        <v>349.69199999999995</v>
      </c>
    </row>
    <row r="1168" spans="1:3" s="21" customFormat="1" ht="11.25" x14ac:dyDescent="0.2">
      <c r="A1168" s="41" t="s">
        <v>2401</v>
      </c>
      <c r="B1168" s="10" t="s">
        <v>3687</v>
      </c>
      <c r="C1168" s="42">
        <f>1875.16*1.15</f>
        <v>2156.4339999999997</v>
      </c>
    </row>
    <row r="1169" spans="1:3" s="21" customFormat="1" ht="11.25" x14ac:dyDescent="0.2">
      <c r="A1169" s="41" t="s">
        <v>674</v>
      </c>
      <c r="B1169" s="10" t="s">
        <v>3688</v>
      </c>
      <c r="C1169" s="42">
        <f>342.09*1.15</f>
        <v>393.40349999999995</v>
      </c>
    </row>
    <row r="1170" spans="1:3" s="21" customFormat="1" ht="11.25" x14ac:dyDescent="0.2">
      <c r="A1170" s="41" t="s">
        <v>674</v>
      </c>
      <c r="B1170" s="10" t="s">
        <v>3689</v>
      </c>
      <c r="C1170" s="42">
        <f>14080*1.15</f>
        <v>16191.999999999998</v>
      </c>
    </row>
    <row r="1171" spans="1:3" s="21" customFormat="1" ht="11.25" x14ac:dyDescent="0.2">
      <c r="A1171" s="41" t="s">
        <v>2410</v>
      </c>
      <c r="B1171" s="10" t="s">
        <v>3690</v>
      </c>
      <c r="C1171" s="42">
        <f>8100*1.15</f>
        <v>9315</v>
      </c>
    </row>
    <row r="1172" spans="1:3" s="21" customFormat="1" ht="11.25" x14ac:dyDescent="0.2">
      <c r="A1172" s="41" t="s">
        <v>2410</v>
      </c>
      <c r="B1172" s="10" t="s">
        <v>3691</v>
      </c>
      <c r="C1172" s="42">
        <f>27700*1.15</f>
        <v>31854.999999999996</v>
      </c>
    </row>
    <row r="1173" spans="1:3" s="21" customFormat="1" ht="11.25" x14ac:dyDescent="0.2">
      <c r="A1173" s="41" t="s">
        <v>2415</v>
      </c>
      <c r="B1173" s="10" t="s">
        <v>3692</v>
      </c>
      <c r="C1173" s="42">
        <f>3950*1.15</f>
        <v>4542.5</v>
      </c>
    </row>
    <row r="1174" spans="1:3" s="21" customFormat="1" ht="11.25" x14ac:dyDescent="0.2">
      <c r="A1174" s="41" t="s">
        <v>2418</v>
      </c>
      <c r="B1174" s="10" t="s">
        <v>3693</v>
      </c>
      <c r="C1174" s="42">
        <f>1389*1.15</f>
        <v>1597.35</v>
      </c>
    </row>
    <row r="1175" spans="1:3" s="21" customFormat="1" ht="11.25" x14ac:dyDescent="0.2">
      <c r="A1175" s="41" t="s">
        <v>674</v>
      </c>
      <c r="B1175" s="10" t="s">
        <v>3694</v>
      </c>
      <c r="C1175" s="42">
        <f>570*1.15</f>
        <v>655.5</v>
      </c>
    </row>
    <row r="1176" spans="1:3" s="21" customFormat="1" ht="11.25" x14ac:dyDescent="0.2">
      <c r="A1176" s="41" t="s">
        <v>2424</v>
      </c>
      <c r="B1176" s="10" t="s">
        <v>3695</v>
      </c>
      <c r="C1176" s="42">
        <v>14371.043999999998</v>
      </c>
    </row>
    <row r="1177" spans="1:3" s="21" customFormat="1" ht="11.25" x14ac:dyDescent="0.2">
      <c r="A1177" s="41" t="s">
        <v>2428</v>
      </c>
      <c r="B1177" s="10" t="s">
        <v>3696</v>
      </c>
      <c r="C1177" s="42">
        <v>7511.7999999999993</v>
      </c>
    </row>
    <row r="1178" spans="1:3" s="21" customFormat="1" ht="11.25" x14ac:dyDescent="0.2">
      <c r="A1178" s="41" t="s">
        <v>2431</v>
      </c>
      <c r="B1178" s="10" t="s">
        <v>3697</v>
      </c>
      <c r="C1178" s="42">
        <v>8317.375</v>
      </c>
    </row>
    <row r="1179" spans="1:3" s="21" customFormat="1" ht="11.25" x14ac:dyDescent="0.2">
      <c r="A1179" s="41" t="s">
        <v>2434</v>
      </c>
      <c r="B1179" s="10" t="s">
        <v>3698</v>
      </c>
      <c r="C1179" s="42">
        <v>4807</v>
      </c>
    </row>
    <row r="1180" spans="1:3" s="21" customFormat="1" ht="11.25" x14ac:dyDescent="0.2">
      <c r="A1180" s="41" t="s">
        <v>2436</v>
      </c>
      <c r="B1180" s="10" t="s">
        <v>3696</v>
      </c>
      <c r="C1180" s="42">
        <v>7891.8174999999992</v>
      </c>
    </row>
    <row r="1181" spans="1:3" s="21" customFormat="1" ht="11.25" x14ac:dyDescent="0.2">
      <c r="A1181" s="41" t="s">
        <v>2439</v>
      </c>
      <c r="B1181" s="10" t="s">
        <v>3699</v>
      </c>
      <c r="C1181" s="42">
        <v>3414.35</v>
      </c>
    </row>
    <row r="1182" spans="1:3" s="21" customFormat="1" ht="11.25" x14ac:dyDescent="0.2">
      <c r="A1182" s="41" t="s">
        <v>2442</v>
      </c>
      <c r="B1182" s="10" t="s">
        <v>3700</v>
      </c>
      <c r="C1182" s="42">
        <v>16143.699999999999</v>
      </c>
    </row>
    <row r="1183" spans="1:3" s="21" customFormat="1" ht="11.25" x14ac:dyDescent="0.2">
      <c r="A1183" s="41" t="s">
        <v>2446</v>
      </c>
      <c r="B1183" s="10" t="s">
        <v>3701</v>
      </c>
      <c r="C1183" s="42">
        <v>6551.5499999999993</v>
      </c>
    </row>
    <row r="1184" spans="1:3" s="21" customFormat="1" ht="11.25" x14ac:dyDescent="0.2">
      <c r="A1184" s="41" t="s">
        <v>2449</v>
      </c>
      <c r="B1184" s="10" t="s">
        <v>3702</v>
      </c>
      <c r="C1184" s="42">
        <v>5462.5</v>
      </c>
    </row>
    <row r="1185" spans="1:3" s="21" customFormat="1" ht="11.25" x14ac:dyDescent="0.2">
      <c r="A1185" s="41" t="s">
        <v>2452</v>
      </c>
      <c r="B1185" s="10" t="s">
        <v>3703</v>
      </c>
      <c r="C1185" s="42">
        <v>6477.95</v>
      </c>
    </row>
    <row r="1186" spans="1:3" s="21" customFormat="1" ht="11.25" x14ac:dyDescent="0.2">
      <c r="A1186" s="41" t="s">
        <v>2455</v>
      </c>
      <c r="B1186" s="10" t="s">
        <v>3704</v>
      </c>
      <c r="C1186" s="42">
        <v>6483.7</v>
      </c>
    </row>
    <row r="1187" spans="1:3" s="21" customFormat="1" ht="11.25" x14ac:dyDescent="0.2">
      <c r="A1187" s="41" t="s">
        <v>2452</v>
      </c>
      <c r="B1187" s="10" t="s">
        <v>3705</v>
      </c>
      <c r="C1187" s="42">
        <v>39100</v>
      </c>
    </row>
    <row r="1188" spans="1:3" s="21" customFormat="1" ht="11.25" x14ac:dyDescent="0.2">
      <c r="A1188" s="41" t="s">
        <v>2461</v>
      </c>
      <c r="B1188" s="10" t="s">
        <v>3706</v>
      </c>
      <c r="C1188" s="42">
        <v>5629.25</v>
      </c>
    </row>
    <row r="1189" spans="1:3" s="21" customFormat="1" ht="11.25" x14ac:dyDescent="0.2">
      <c r="A1189" s="41" t="s">
        <v>2464</v>
      </c>
      <c r="B1189" s="10" t="s">
        <v>3707</v>
      </c>
      <c r="C1189" s="42">
        <v>4048</v>
      </c>
    </row>
    <row r="1190" spans="1:3" s="21" customFormat="1" ht="11.25" x14ac:dyDescent="0.2">
      <c r="A1190" s="41" t="s">
        <v>2467</v>
      </c>
      <c r="B1190" s="10" t="s">
        <v>3708</v>
      </c>
      <c r="C1190" s="42">
        <v>11600</v>
      </c>
    </row>
    <row r="1191" spans="1:3" s="21" customFormat="1" ht="11.25" x14ac:dyDescent="0.2">
      <c r="A1191" s="41" t="s">
        <v>674</v>
      </c>
      <c r="B1191" s="10" t="s">
        <v>3709</v>
      </c>
      <c r="C1191" s="42">
        <v>29185</v>
      </c>
    </row>
    <row r="1192" spans="1:3" s="21" customFormat="1" ht="11.25" x14ac:dyDescent="0.2">
      <c r="A1192" s="41" t="s">
        <v>674</v>
      </c>
      <c r="B1192" s="10" t="s">
        <v>3710</v>
      </c>
      <c r="C1192" s="42">
        <v>4274.7</v>
      </c>
    </row>
    <row r="1193" spans="1:3" s="21" customFormat="1" ht="11.25" x14ac:dyDescent="0.2">
      <c r="A1193" s="41" t="s">
        <v>674</v>
      </c>
      <c r="B1193" s="10" t="s">
        <v>3711</v>
      </c>
      <c r="C1193" s="42">
        <v>1088.72</v>
      </c>
    </row>
    <row r="1194" spans="1:3" s="21" customFormat="1" ht="11.25" x14ac:dyDescent="0.2">
      <c r="A1194" s="41" t="s">
        <v>674</v>
      </c>
      <c r="B1194" s="10" t="s">
        <v>3712</v>
      </c>
      <c r="C1194" s="42">
        <f>52377*1.16</f>
        <v>60757.319999999992</v>
      </c>
    </row>
    <row r="1195" spans="1:3" s="21" customFormat="1" ht="11.25" x14ac:dyDescent="0.2">
      <c r="A1195" s="41" t="s">
        <v>674</v>
      </c>
      <c r="B1195" s="10" t="s">
        <v>3713</v>
      </c>
      <c r="C1195" s="42">
        <f>8190*1.16</f>
        <v>9500.4</v>
      </c>
    </row>
    <row r="1196" spans="1:3" s="21" customFormat="1" ht="11.25" x14ac:dyDescent="0.2">
      <c r="A1196" s="41" t="s">
        <v>674</v>
      </c>
      <c r="B1196" s="10" t="s">
        <v>3714</v>
      </c>
      <c r="C1196" s="42">
        <f>42157.17*1.16</f>
        <v>48902.317199999998</v>
      </c>
    </row>
    <row r="1197" spans="1:3" s="21" customFormat="1" ht="11.25" x14ac:dyDescent="0.2">
      <c r="A1197" s="41" t="s">
        <v>674</v>
      </c>
      <c r="B1197" s="10" t="s">
        <v>3715</v>
      </c>
      <c r="C1197" s="42">
        <v>451820</v>
      </c>
    </row>
    <row r="1198" spans="1:3" s="21" customFormat="1" ht="11.25" x14ac:dyDescent="0.2">
      <c r="A1198" s="41" t="s">
        <v>2484</v>
      </c>
      <c r="B1198" s="10" t="s">
        <v>3716</v>
      </c>
      <c r="C1198" s="42">
        <v>1508</v>
      </c>
    </row>
    <row r="1199" spans="1:3" s="21" customFormat="1" ht="11.25" x14ac:dyDescent="0.2">
      <c r="A1199" s="41" t="s">
        <v>2487</v>
      </c>
      <c r="B1199" s="10" t="s">
        <v>3717</v>
      </c>
      <c r="C1199" s="42">
        <v>4608</v>
      </c>
    </row>
    <row r="1200" spans="1:3" s="21" customFormat="1" ht="11.25" x14ac:dyDescent="0.2">
      <c r="A1200" s="41" t="s">
        <v>674</v>
      </c>
      <c r="B1200" s="10" t="s">
        <v>3718</v>
      </c>
      <c r="C1200" s="42">
        <v>60719.26</v>
      </c>
    </row>
    <row r="1201" spans="1:3" s="21" customFormat="1" ht="11.25" x14ac:dyDescent="0.2">
      <c r="A1201" s="41" t="s">
        <v>674</v>
      </c>
      <c r="B1201" s="10" t="s">
        <v>3719</v>
      </c>
      <c r="C1201" s="42">
        <v>35234.03</v>
      </c>
    </row>
    <row r="1202" spans="1:3" s="21" customFormat="1" ht="11.25" x14ac:dyDescent="0.2">
      <c r="A1202" s="41" t="s">
        <v>674</v>
      </c>
      <c r="B1202" s="10" t="s">
        <v>3390</v>
      </c>
      <c r="C1202" s="42">
        <v>3190</v>
      </c>
    </row>
    <row r="1203" spans="1:3" s="21" customFormat="1" ht="11.25" x14ac:dyDescent="0.2">
      <c r="A1203" s="41" t="s">
        <v>2498</v>
      </c>
      <c r="B1203" s="10" t="s">
        <v>3720</v>
      </c>
      <c r="C1203" s="42">
        <f>58128*1.16</f>
        <v>67428.479999999996</v>
      </c>
    </row>
    <row r="1204" spans="1:3" s="21" customFormat="1" ht="11.25" x14ac:dyDescent="0.2">
      <c r="A1204" s="41" t="s">
        <v>2501</v>
      </c>
      <c r="B1204" s="10" t="s">
        <v>3721</v>
      </c>
      <c r="C1204" s="42">
        <f>64344*1.16</f>
        <v>74639.039999999994</v>
      </c>
    </row>
    <row r="1205" spans="1:3" s="21" customFormat="1" ht="11.25" x14ac:dyDescent="0.2">
      <c r="A1205" s="41" t="s">
        <v>674</v>
      </c>
      <c r="B1205" s="10" t="s">
        <v>3722</v>
      </c>
      <c r="C1205" s="42">
        <f>7000*1.16</f>
        <v>8119.9999999999991</v>
      </c>
    </row>
    <row r="1206" spans="1:3" s="21" customFormat="1" ht="11.25" x14ac:dyDescent="0.2">
      <c r="A1206" s="41" t="s">
        <v>674</v>
      </c>
      <c r="B1206" s="10" t="s">
        <v>3723</v>
      </c>
      <c r="C1206" s="42">
        <f>49200*1.16</f>
        <v>57071.999999999993</v>
      </c>
    </row>
    <row r="1207" spans="1:3" s="21" customFormat="1" ht="21" x14ac:dyDescent="0.2">
      <c r="A1207" s="41" t="s">
        <v>674</v>
      </c>
      <c r="B1207" s="10" t="s">
        <v>3724</v>
      </c>
      <c r="C1207" s="42">
        <f>127500*1.16</f>
        <v>147900</v>
      </c>
    </row>
    <row r="1208" spans="1:3" s="21" customFormat="1" ht="11.25" x14ac:dyDescent="0.2">
      <c r="A1208" s="41" t="s">
        <v>674</v>
      </c>
      <c r="B1208" s="10" t="s">
        <v>3725</v>
      </c>
      <c r="C1208" s="42">
        <f>71100*1.16</f>
        <v>82476</v>
      </c>
    </row>
    <row r="1209" spans="1:3" s="21" customFormat="1" ht="11.25" x14ac:dyDescent="0.2">
      <c r="A1209" s="41" t="s">
        <v>674</v>
      </c>
      <c r="B1209" s="10" t="s">
        <v>3726</v>
      </c>
      <c r="C1209" s="42">
        <f>32800*1.16</f>
        <v>38048</v>
      </c>
    </row>
    <row r="1210" spans="1:3" s="21" customFormat="1" ht="11.25" x14ac:dyDescent="0.2">
      <c r="A1210" s="41" t="s">
        <v>674</v>
      </c>
      <c r="B1210" s="10" t="s">
        <v>3727</v>
      </c>
      <c r="C1210" s="42">
        <f>70950*1.16</f>
        <v>82302</v>
      </c>
    </row>
    <row r="1211" spans="1:3" s="21" customFormat="1" ht="11.25" x14ac:dyDescent="0.2">
      <c r="A1211" s="41" t="s">
        <v>674</v>
      </c>
      <c r="B1211" s="10" t="s">
        <v>3637</v>
      </c>
      <c r="C1211" s="42">
        <f>12470*1.15</f>
        <v>14340.499999999998</v>
      </c>
    </row>
    <row r="1212" spans="1:3" s="21" customFormat="1" ht="11.25" x14ac:dyDescent="0.2">
      <c r="A1212" s="41" t="s">
        <v>674</v>
      </c>
      <c r="B1212" s="10" t="s">
        <v>3638</v>
      </c>
      <c r="C1212" s="42">
        <f>4161*1.15</f>
        <v>4785.1499999999996</v>
      </c>
    </row>
    <row r="1213" spans="1:3" s="21" customFormat="1" ht="11.25" x14ac:dyDescent="0.2">
      <c r="A1213" s="41" t="s">
        <v>674</v>
      </c>
      <c r="B1213" s="10" t="s">
        <v>3639</v>
      </c>
      <c r="C1213" s="42">
        <f>2292*1.15</f>
        <v>2635.7999999999997</v>
      </c>
    </row>
    <row r="1214" spans="1:3" s="21" customFormat="1" ht="11.25" x14ac:dyDescent="0.2">
      <c r="A1214" s="41" t="s">
        <v>674</v>
      </c>
      <c r="B1214" s="10" t="s">
        <v>3638</v>
      </c>
      <c r="C1214" s="42">
        <f>2292*1.15</f>
        <v>2635.7999999999997</v>
      </c>
    </row>
    <row r="1215" spans="1:3" s="21" customFormat="1" ht="11.25" x14ac:dyDescent="0.2">
      <c r="A1215" s="41" t="s">
        <v>674</v>
      </c>
      <c r="B1215" s="10" t="s">
        <v>3638</v>
      </c>
      <c r="C1215" s="42">
        <f>245*1.15</f>
        <v>281.75</v>
      </c>
    </row>
    <row r="1216" spans="1:3" s="21" customFormat="1" ht="11.25" x14ac:dyDescent="0.2">
      <c r="A1216" s="41" t="s">
        <v>674</v>
      </c>
      <c r="B1216" s="10" t="s">
        <v>3640</v>
      </c>
      <c r="C1216" s="42">
        <f>1434*1.15</f>
        <v>1649.1</v>
      </c>
    </row>
    <row r="1217" spans="1:3" s="21" customFormat="1" ht="11.25" x14ac:dyDescent="0.2">
      <c r="A1217" s="41" t="s">
        <v>674</v>
      </c>
      <c r="B1217" s="10" t="s">
        <v>3641</v>
      </c>
      <c r="C1217" s="42">
        <f>648*1.15</f>
        <v>745.19999999999993</v>
      </c>
    </row>
    <row r="1218" spans="1:3" s="21" customFormat="1" ht="11.25" x14ac:dyDescent="0.2">
      <c r="A1218" s="41" t="s">
        <v>674</v>
      </c>
      <c r="B1218" s="10" t="s">
        <v>3642</v>
      </c>
      <c r="C1218" s="42">
        <f>90*1.15+1495</f>
        <v>1598.5</v>
      </c>
    </row>
    <row r="1219" spans="1:3" s="21" customFormat="1" ht="11.25" x14ac:dyDescent="0.2">
      <c r="A1219" s="41" t="s">
        <v>3728</v>
      </c>
      <c r="B1219" s="10" t="s">
        <v>3645</v>
      </c>
      <c r="C1219" s="42">
        <f>21453.3*1.15</f>
        <v>24671.294999999998</v>
      </c>
    </row>
    <row r="1220" spans="1:3" s="21" customFormat="1" ht="11.25" x14ac:dyDescent="0.2">
      <c r="A1220" s="41" t="s">
        <v>3729</v>
      </c>
      <c r="B1220" s="10" t="s">
        <v>3646</v>
      </c>
      <c r="C1220" s="42">
        <f>1633.5*1.15</f>
        <v>1878.5249999999999</v>
      </c>
    </row>
    <row r="1221" spans="1:3" s="21" customFormat="1" ht="11.25" x14ac:dyDescent="0.2">
      <c r="A1221" s="41" t="s">
        <v>3730</v>
      </c>
      <c r="B1221" s="10" t="s">
        <v>3647</v>
      </c>
      <c r="C1221" s="42">
        <f>217.8*1.15</f>
        <v>250.47</v>
      </c>
    </row>
    <row r="1222" spans="1:3" s="21" customFormat="1" ht="11.25" x14ac:dyDescent="0.2">
      <c r="A1222" s="41" t="s">
        <v>3731</v>
      </c>
      <c r="B1222" s="10" t="s">
        <v>3648</v>
      </c>
      <c r="C1222" s="42">
        <f>250.47*1.15</f>
        <v>288.04049999999995</v>
      </c>
    </row>
    <row r="1223" spans="1:3" s="21" customFormat="1" ht="11.25" x14ac:dyDescent="0.2">
      <c r="A1223" s="41" t="s">
        <v>3732</v>
      </c>
      <c r="B1223" s="10" t="s">
        <v>3649</v>
      </c>
      <c r="C1223" s="42">
        <f>65.34*1.15</f>
        <v>75.140999999999991</v>
      </c>
    </row>
    <row r="1224" spans="1:3" s="21" customFormat="1" ht="11.25" x14ac:dyDescent="0.2">
      <c r="A1224" s="41" t="s">
        <v>3733</v>
      </c>
      <c r="B1224" s="10" t="s">
        <v>3650</v>
      </c>
      <c r="C1224" s="42">
        <f>65.34*1.15</f>
        <v>75.140999999999991</v>
      </c>
    </row>
    <row r="1225" spans="1:3" s="21" customFormat="1" ht="11.25" x14ac:dyDescent="0.2">
      <c r="A1225" s="41" t="s">
        <v>3734</v>
      </c>
      <c r="B1225" s="10" t="s">
        <v>3651</v>
      </c>
      <c r="C1225" s="42">
        <f>1263.24*1.15</f>
        <v>1452.7259999999999</v>
      </c>
    </row>
    <row r="1226" spans="1:3" s="21" customFormat="1" ht="11.25" x14ac:dyDescent="0.2">
      <c r="A1226" s="41" t="s">
        <v>3735</v>
      </c>
      <c r="B1226" s="10" t="s">
        <v>3652</v>
      </c>
      <c r="C1226" s="42">
        <f>1764.18*1.15</f>
        <v>2028.807</v>
      </c>
    </row>
    <row r="1227" spans="1:3" s="21" customFormat="1" ht="11.25" x14ac:dyDescent="0.2">
      <c r="A1227" s="41" t="s">
        <v>3736</v>
      </c>
      <c r="B1227" s="10" t="s">
        <v>3653</v>
      </c>
      <c r="C1227" s="42">
        <f>571.73*1.15</f>
        <v>657.48950000000002</v>
      </c>
    </row>
    <row r="1228" spans="1:3" s="21" customFormat="1" ht="11.25" x14ac:dyDescent="0.2">
      <c r="A1228" s="41" t="s">
        <v>674</v>
      </c>
      <c r="B1228" s="10" t="s">
        <v>3654</v>
      </c>
      <c r="C1228" s="42">
        <f>19383*1.15</f>
        <v>22290.449999999997</v>
      </c>
    </row>
    <row r="1229" spans="1:3" s="21" customFormat="1" ht="11.25" x14ac:dyDescent="0.2">
      <c r="A1229" s="41" t="s">
        <v>674</v>
      </c>
      <c r="B1229" s="10" t="s">
        <v>3655</v>
      </c>
      <c r="C1229" s="42">
        <f>3105*1.15</f>
        <v>3570.7499999999995</v>
      </c>
    </row>
    <row r="1230" spans="1:3" s="21" customFormat="1" ht="11.25" x14ac:dyDescent="0.2">
      <c r="A1230" s="41" t="s">
        <v>674</v>
      </c>
      <c r="B1230" s="10" t="s">
        <v>3656</v>
      </c>
      <c r="C1230" s="42">
        <f>1678*1.15</f>
        <v>1929.6999999999998</v>
      </c>
    </row>
    <row r="1231" spans="1:3" s="21" customFormat="1" ht="11.25" x14ac:dyDescent="0.2">
      <c r="A1231" s="41" t="s">
        <v>674</v>
      </c>
      <c r="B1231" s="10" t="s">
        <v>3657</v>
      </c>
      <c r="C1231" s="42">
        <f>6210*1.15</f>
        <v>7141.4999999999991</v>
      </c>
    </row>
    <row r="1232" spans="1:3" s="21" customFormat="1" ht="11.25" x14ac:dyDescent="0.2">
      <c r="A1232" s="41" t="s">
        <v>674</v>
      </c>
      <c r="B1232" s="10" t="s">
        <v>3658</v>
      </c>
      <c r="C1232" s="42">
        <f>1930*1.15</f>
        <v>2219.5</v>
      </c>
    </row>
    <row r="1233" spans="1:3" s="21" customFormat="1" ht="11.25" x14ac:dyDescent="0.2">
      <c r="A1233" s="41" t="s">
        <v>674</v>
      </c>
      <c r="B1233" s="10" t="s">
        <v>3659</v>
      </c>
      <c r="C1233" s="42">
        <f>592*1.15</f>
        <v>680.8</v>
      </c>
    </row>
    <row r="1234" spans="1:3" s="21" customFormat="1" ht="11.25" x14ac:dyDescent="0.2">
      <c r="A1234" s="41" t="s">
        <v>674</v>
      </c>
      <c r="B1234" s="10" t="s">
        <v>3660</v>
      </c>
      <c r="C1234" s="42">
        <f>78*1.15</f>
        <v>89.699999999999989</v>
      </c>
    </row>
    <row r="1235" spans="1:3" s="21" customFormat="1" ht="11.25" x14ac:dyDescent="0.2">
      <c r="A1235" s="41" t="s">
        <v>674</v>
      </c>
      <c r="B1235" s="10" t="s">
        <v>3661</v>
      </c>
      <c r="C1235" s="42">
        <v>4515.6400000000003</v>
      </c>
    </row>
    <row r="1236" spans="1:3" s="21" customFormat="1" ht="11.25" x14ac:dyDescent="0.2">
      <c r="A1236" s="41" t="s">
        <v>674</v>
      </c>
      <c r="B1236" s="10" t="s">
        <v>3662</v>
      </c>
      <c r="C1236" s="42">
        <v>4515.6400000000003</v>
      </c>
    </row>
    <row r="1237" spans="1:3" s="21" customFormat="1" ht="11.25" x14ac:dyDescent="0.2">
      <c r="A1237" s="41" t="s">
        <v>3737</v>
      </c>
      <c r="B1237" s="10" t="s">
        <v>3663</v>
      </c>
      <c r="C1237" s="42">
        <f>2908.05*1.15</f>
        <v>3344.2575000000002</v>
      </c>
    </row>
    <row r="1238" spans="1:3" s="21" customFormat="1" ht="11.25" x14ac:dyDescent="0.2">
      <c r="A1238" s="41" t="s">
        <v>674</v>
      </c>
      <c r="B1238" s="10" t="s">
        <v>3664</v>
      </c>
      <c r="C1238" s="42">
        <f>96097.51*1.15</f>
        <v>110512.13649999998</v>
      </c>
    </row>
    <row r="1239" spans="1:3" s="21" customFormat="1" ht="11.25" x14ac:dyDescent="0.2">
      <c r="A1239" s="41" t="s">
        <v>674</v>
      </c>
      <c r="B1239" s="10" t="s">
        <v>3665</v>
      </c>
      <c r="C1239" s="42">
        <f>9408.33*1.15</f>
        <v>10819.5795</v>
      </c>
    </row>
    <row r="1240" spans="1:3" s="21" customFormat="1" ht="11.25" x14ac:dyDescent="0.2">
      <c r="A1240" s="41" t="s">
        <v>674</v>
      </c>
      <c r="B1240" s="10" t="s">
        <v>3666</v>
      </c>
      <c r="C1240" s="42">
        <f>40574.5*1.15</f>
        <v>46660.674999999996</v>
      </c>
    </row>
    <row r="1241" spans="1:3" s="21" customFormat="1" ht="11.25" x14ac:dyDescent="0.2">
      <c r="A1241" s="41" t="s">
        <v>674</v>
      </c>
      <c r="B1241" s="10" t="s">
        <v>3667</v>
      </c>
      <c r="C1241" s="42">
        <f>26981.12*1.15</f>
        <v>31028.287999999997</v>
      </c>
    </row>
    <row r="1242" spans="1:3" s="21" customFormat="1" ht="11.25" x14ac:dyDescent="0.2">
      <c r="A1242" s="41" t="s">
        <v>674</v>
      </c>
      <c r="B1242" s="10" t="s">
        <v>3710</v>
      </c>
      <c r="C1242" s="42">
        <v>4274.7</v>
      </c>
    </row>
    <row r="1243" spans="1:3" s="21" customFormat="1" ht="11.25" x14ac:dyDescent="0.2">
      <c r="A1243" s="41" t="s">
        <v>674</v>
      </c>
      <c r="B1243" s="10" t="s">
        <v>3711</v>
      </c>
      <c r="C1243" s="42">
        <v>1088.72</v>
      </c>
    </row>
    <row r="1244" spans="1:3" s="21" customFormat="1" ht="11.25" x14ac:dyDescent="0.2">
      <c r="A1244" s="41" t="s">
        <v>674</v>
      </c>
      <c r="B1244" s="10" t="s">
        <v>3712</v>
      </c>
      <c r="C1244" s="42">
        <f>52377*1.16</f>
        <v>60757.319999999992</v>
      </c>
    </row>
    <row r="1245" spans="1:3" s="21" customFormat="1" ht="11.25" x14ac:dyDescent="0.2">
      <c r="A1245" s="41" t="s">
        <v>674</v>
      </c>
      <c r="B1245" s="10" t="s">
        <v>3713</v>
      </c>
      <c r="C1245" s="42">
        <f>8190*1.16</f>
        <v>9500.4</v>
      </c>
    </row>
    <row r="1246" spans="1:3" s="21" customFormat="1" ht="11.25" x14ac:dyDescent="0.2">
      <c r="A1246" s="41" t="s">
        <v>674</v>
      </c>
      <c r="B1246" s="10" t="s">
        <v>3714</v>
      </c>
      <c r="C1246" s="42">
        <f>42157.17*1.16</f>
        <v>48902.317199999998</v>
      </c>
    </row>
    <row r="1247" spans="1:3" s="21" customFormat="1" ht="11.25" x14ac:dyDescent="0.2">
      <c r="A1247" s="41" t="s">
        <v>674</v>
      </c>
      <c r="B1247" s="10" t="s">
        <v>3715</v>
      </c>
      <c r="C1247" s="42">
        <v>451820</v>
      </c>
    </row>
    <row r="1248" spans="1:3" s="21" customFormat="1" ht="11.25" x14ac:dyDescent="0.2">
      <c r="A1248" s="41" t="s">
        <v>3738</v>
      </c>
      <c r="B1248" s="10" t="s">
        <v>3739</v>
      </c>
      <c r="C1248" s="42">
        <v>4089.95</v>
      </c>
    </row>
    <row r="1249" spans="1:3" s="21" customFormat="1" ht="11.25" x14ac:dyDescent="0.2">
      <c r="A1249" s="41" t="s">
        <v>3740</v>
      </c>
      <c r="B1249" s="10" t="s">
        <v>3739</v>
      </c>
      <c r="C1249" s="42">
        <v>4089.95</v>
      </c>
    </row>
    <row r="1250" spans="1:3" s="21" customFormat="1" ht="11.25" x14ac:dyDescent="0.2">
      <c r="A1250" s="41" t="s">
        <v>3741</v>
      </c>
      <c r="B1250" s="10" t="s">
        <v>3742</v>
      </c>
      <c r="C1250" s="42">
        <v>3064.88</v>
      </c>
    </row>
    <row r="1251" spans="1:3" s="21" customFormat="1" ht="11.25" x14ac:dyDescent="0.2">
      <c r="A1251" s="41" t="s">
        <v>3743</v>
      </c>
      <c r="B1251" s="10" t="s">
        <v>3744</v>
      </c>
      <c r="C1251" s="42">
        <v>4457.2</v>
      </c>
    </row>
    <row r="1252" spans="1:3" s="21" customFormat="1" ht="11.25" x14ac:dyDescent="0.2">
      <c r="A1252" s="41" t="s">
        <v>3745</v>
      </c>
      <c r="B1252" s="10" t="s">
        <v>3746</v>
      </c>
      <c r="C1252" s="42">
        <v>2875</v>
      </c>
    </row>
    <row r="1253" spans="1:3" s="21" customFormat="1" ht="11.25" x14ac:dyDescent="0.2">
      <c r="A1253" s="41" t="s">
        <v>3747</v>
      </c>
      <c r="B1253" s="10" t="s">
        <v>3748</v>
      </c>
      <c r="C1253" s="42">
        <v>1664</v>
      </c>
    </row>
    <row r="1254" spans="1:3" s="21" customFormat="1" ht="11.25" x14ac:dyDescent="0.2">
      <c r="A1254" s="41" t="s">
        <v>674</v>
      </c>
      <c r="B1254" s="8" t="s">
        <v>3749</v>
      </c>
      <c r="C1254" s="50">
        <v>7260</v>
      </c>
    </row>
    <row r="1255" spans="1:3" s="21" customFormat="1" ht="11.25" x14ac:dyDescent="0.2">
      <c r="A1255" s="41" t="s">
        <v>3750</v>
      </c>
      <c r="B1255" s="8" t="s">
        <v>3751</v>
      </c>
      <c r="C1255" s="50">
        <v>16560</v>
      </c>
    </row>
    <row r="1256" spans="1:3" s="21" customFormat="1" ht="11.25" x14ac:dyDescent="0.2">
      <c r="A1256" s="41" t="s">
        <v>3752</v>
      </c>
      <c r="B1256" s="10" t="s">
        <v>3753</v>
      </c>
      <c r="C1256" s="42">
        <v>3199.99</v>
      </c>
    </row>
    <row r="1257" spans="1:3" s="21" customFormat="1" ht="11.25" x14ac:dyDescent="0.2">
      <c r="A1257" s="41" t="s">
        <v>2523</v>
      </c>
      <c r="B1257" s="8" t="s">
        <v>3754</v>
      </c>
      <c r="C1257" s="50">
        <v>126500</v>
      </c>
    </row>
    <row r="1258" spans="1:3" s="21" customFormat="1" ht="11.25" x14ac:dyDescent="0.2">
      <c r="A1258" s="41" t="s">
        <v>2527</v>
      </c>
      <c r="B1258" s="8" t="s">
        <v>3755</v>
      </c>
      <c r="C1258" s="50">
        <v>231500.75</v>
      </c>
    </row>
    <row r="1259" spans="1:3" s="21" customFormat="1" ht="11.25" x14ac:dyDescent="0.2">
      <c r="A1259" s="41" t="s">
        <v>2530</v>
      </c>
      <c r="B1259" s="8" t="s">
        <v>3756</v>
      </c>
      <c r="C1259" s="50">
        <v>338734</v>
      </c>
    </row>
    <row r="1260" spans="1:3" s="21" customFormat="1" ht="11.25" x14ac:dyDescent="0.2">
      <c r="A1260" s="41" t="s">
        <v>2534</v>
      </c>
      <c r="B1260" s="8" t="s">
        <v>3757</v>
      </c>
      <c r="C1260" s="50">
        <v>172800</v>
      </c>
    </row>
    <row r="1261" spans="1:3" s="21" customFormat="1" ht="11.25" x14ac:dyDescent="0.2">
      <c r="A1261" s="41" t="s">
        <v>2536</v>
      </c>
      <c r="B1261" s="8" t="s">
        <v>3756</v>
      </c>
      <c r="C1261" s="50">
        <v>432938</v>
      </c>
    </row>
    <row r="1262" spans="1:3" s="21" customFormat="1" ht="11.25" x14ac:dyDescent="0.2">
      <c r="A1262" s="41" t="s">
        <v>2540</v>
      </c>
      <c r="B1262" s="8" t="s">
        <v>3758</v>
      </c>
      <c r="C1262" s="50">
        <v>11600</v>
      </c>
    </row>
    <row r="1263" spans="1:3" s="21" customFormat="1" ht="11.25" x14ac:dyDescent="0.2">
      <c r="A1263" s="41" t="s">
        <v>2544</v>
      </c>
      <c r="B1263" s="8" t="s">
        <v>3759</v>
      </c>
      <c r="C1263" s="50">
        <v>430000</v>
      </c>
    </row>
    <row r="1264" spans="1:3" s="21" customFormat="1" ht="11.25" x14ac:dyDescent="0.2">
      <c r="A1264" s="41" t="s">
        <v>2547</v>
      </c>
      <c r="B1264" s="8" t="s">
        <v>3760</v>
      </c>
      <c r="C1264" s="50">
        <v>403800</v>
      </c>
    </row>
    <row r="1265" spans="1:3" s="21" customFormat="1" ht="11.25" x14ac:dyDescent="0.2">
      <c r="A1265" s="41" t="s">
        <v>674</v>
      </c>
      <c r="B1265" s="10" t="s">
        <v>3761</v>
      </c>
      <c r="C1265" s="42">
        <v>39985.69</v>
      </c>
    </row>
    <row r="1266" spans="1:3" s="21" customFormat="1" ht="11.25" x14ac:dyDescent="0.2">
      <c r="A1266" s="41" t="s">
        <v>674</v>
      </c>
      <c r="B1266" s="10" t="s">
        <v>3762</v>
      </c>
      <c r="C1266" s="42">
        <f>11443.4*2</f>
        <v>22886.799999999999</v>
      </c>
    </row>
    <row r="1267" spans="1:3" s="21" customFormat="1" ht="11.25" x14ac:dyDescent="0.2">
      <c r="A1267" s="41" t="s">
        <v>674</v>
      </c>
      <c r="B1267" s="10" t="s">
        <v>3763</v>
      </c>
      <c r="C1267" s="42">
        <f>4500.8+7192+4756+16008+8075.92+4408+3944+23199</f>
        <v>72083.72</v>
      </c>
    </row>
    <row r="1268" spans="1:3" s="21" customFormat="1" ht="11.25" x14ac:dyDescent="0.2">
      <c r="A1268" s="41" t="s">
        <v>674</v>
      </c>
      <c r="B1268" s="10" t="s">
        <v>3764</v>
      </c>
      <c r="C1268" s="42">
        <f>4241.38*1.16</f>
        <v>4920.0007999999998</v>
      </c>
    </row>
    <row r="1269" spans="1:3" s="21" customFormat="1" ht="11.25" x14ac:dyDescent="0.2">
      <c r="A1269" s="41" t="s">
        <v>674</v>
      </c>
      <c r="B1269" s="10" t="s">
        <v>3765</v>
      </c>
      <c r="C1269" s="42">
        <f>22750*1.16</f>
        <v>26390</v>
      </c>
    </row>
    <row r="1270" spans="1:3" s="21" customFormat="1" ht="11.25" x14ac:dyDescent="0.2">
      <c r="A1270" s="41" t="s">
        <v>674</v>
      </c>
      <c r="B1270" s="10" t="s">
        <v>3766</v>
      </c>
      <c r="C1270" s="42">
        <f>12129.31*1.16</f>
        <v>14069.999599999999</v>
      </c>
    </row>
    <row r="1271" spans="1:3" s="21" customFormat="1" ht="11.25" x14ac:dyDescent="0.2">
      <c r="A1271" s="41" t="s">
        <v>674</v>
      </c>
      <c r="B1271" s="10" t="s">
        <v>3767</v>
      </c>
      <c r="C1271" s="42">
        <f>4703.45*1.16</f>
        <v>5456.0019999999995</v>
      </c>
    </row>
    <row r="1272" spans="1:3" s="21" customFormat="1" ht="11.25" x14ac:dyDescent="0.2">
      <c r="A1272" s="41" t="s">
        <v>674</v>
      </c>
      <c r="B1272" s="10" t="s">
        <v>3768</v>
      </c>
      <c r="C1272" s="42">
        <f>5853.45*1.16</f>
        <v>6790.0019999999995</v>
      </c>
    </row>
    <row r="1273" spans="1:3" s="21" customFormat="1" ht="11.25" x14ac:dyDescent="0.2">
      <c r="A1273" s="41" t="s">
        <v>674</v>
      </c>
      <c r="B1273" s="10" t="s">
        <v>3769</v>
      </c>
      <c r="C1273" s="42">
        <f>15508.62*1.16</f>
        <v>17989.999199999998</v>
      </c>
    </row>
    <row r="1274" spans="1:3" s="21" customFormat="1" ht="11.25" x14ac:dyDescent="0.2">
      <c r="A1274" s="41" t="s">
        <v>674</v>
      </c>
      <c r="B1274" s="10" t="s">
        <v>3770</v>
      </c>
      <c r="C1274" s="42">
        <f>1456.9*1.16</f>
        <v>1690.0039999999999</v>
      </c>
    </row>
    <row r="1275" spans="1:3" s="21" customFormat="1" ht="11.25" x14ac:dyDescent="0.2">
      <c r="A1275" s="41" t="s">
        <v>674</v>
      </c>
      <c r="B1275" s="10" t="s">
        <v>3771</v>
      </c>
      <c r="C1275" s="42">
        <f>29806.03*1.16</f>
        <v>34574.994799999993</v>
      </c>
    </row>
    <row r="1276" spans="1:3" s="21" customFormat="1" ht="11.25" x14ac:dyDescent="0.2">
      <c r="A1276" s="41" t="s">
        <v>674</v>
      </c>
      <c r="B1276" s="10" t="s">
        <v>3772</v>
      </c>
      <c r="C1276" s="42">
        <f>16368+10912-5456</f>
        <v>21824</v>
      </c>
    </row>
    <row r="1277" spans="1:3" s="21" customFormat="1" ht="11.25" x14ac:dyDescent="0.2">
      <c r="A1277" s="41" t="s">
        <v>674</v>
      </c>
      <c r="B1277" s="10" t="s">
        <v>3773</v>
      </c>
      <c r="C1277" s="42">
        <f>4151.4*1.16</f>
        <v>4815.6239999999989</v>
      </c>
    </row>
    <row r="1278" spans="1:3" s="21" customFormat="1" ht="11.25" x14ac:dyDescent="0.2">
      <c r="A1278" s="41" t="s">
        <v>674</v>
      </c>
      <c r="B1278" s="10" t="s">
        <v>3774</v>
      </c>
      <c r="C1278" s="42">
        <f>2748.64*1.16</f>
        <v>3188.4223999999995</v>
      </c>
    </row>
    <row r="1279" spans="1:3" s="21" customFormat="1" ht="11.25" x14ac:dyDescent="0.2">
      <c r="A1279" s="41" t="s">
        <v>674</v>
      </c>
      <c r="B1279" s="10" t="s">
        <v>3775</v>
      </c>
      <c r="C1279" s="42">
        <f>23570*1.16</f>
        <v>27341.199999999997</v>
      </c>
    </row>
    <row r="1280" spans="1:3" s="21" customFormat="1" ht="11.25" x14ac:dyDescent="0.2">
      <c r="A1280" s="41" t="s">
        <v>674</v>
      </c>
      <c r="B1280" s="10" t="s">
        <v>3776</v>
      </c>
      <c r="C1280" s="42">
        <f>10280*1.16</f>
        <v>11924.8</v>
      </c>
    </row>
    <row r="1281" spans="1:3" s="21" customFormat="1" ht="11.25" x14ac:dyDescent="0.2">
      <c r="A1281" s="41" t="s">
        <v>674</v>
      </c>
      <c r="B1281" s="10" t="s">
        <v>3777</v>
      </c>
      <c r="C1281" s="42">
        <v>311673</v>
      </c>
    </row>
    <row r="1282" spans="1:3" s="21" customFormat="1" ht="11.25" x14ac:dyDescent="0.2">
      <c r="A1282" s="41" t="s">
        <v>674</v>
      </c>
      <c r="B1282" s="10" t="s">
        <v>3778</v>
      </c>
      <c r="C1282" s="42">
        <v>14418.8</v>
      </c>
    </row>
    <row r="1283" spans="1:3" s="21" customFormat="1" ht="11.25" x14ac:dyDescent="0.2">
      <c r="A1283" s="41" t="s">
        <v>674</v>
      </c>
      <c r="B1283" s="10" t="s">
        <v>3779</v>
      </c>
      <c r="C1283" s="42">
        <v>22987.41</v>
      </c>
    </row>
    <row r="1284" spans="1:3" s="21" customFormat="1" ht="11.25" x14ac:dyDescent="0.2">
      <c r="A1284" s="41" t="s">
        <v>674</v>
      </c>
      <c r="B1284" s="10" t="s">
        <v>3780</v>
      </c>
      <c r="C1284" s="42">
        <v>15000</v>
      </c>
    </row>
    <row r="1285" spans="1:3" s="21" customFormat="1" ht="11.25" x14ac:dyDescent="0.2">
      <c r="A1285" s="41" t="s">
        <v>674</v>
      </c>
      <c r="B1285" s="10" t="s">
        <v>3781</v>
      </c>
      <c r="C1285" s="42">
        <v>90000</v>
      </c>
    </row>
    <row r="1286" spans="1:3" s="21" customFormat="1" ht="11.25" x14ac:dyDescent="0.2">
      <c r="A1286" s="41" t="s">
        <v>674</v>
      </c>
      <c r="B1286" s="10" t="s">
        <v>3782</v>
      </c>
      <c r="C1286" s="42">
        <v>45820</v>
      </c>
    </row>
    <row r="1287" spans="1:3" s="21" customFormat="1" ht="11.25" x14ac:dyDescent="0.2">
      <c r="A1287" s="41" t="s">
        <v>674</v>
      </c>
      <c r="B1287" s="10" t="s">
        <v>3783</v>
      </c>
      <c r="C1287" s="42">
        <v>19865</v>
      </c>
    </row>
    <row r="1288" spans="1:3" s="21" customFormat="1" ht="11.25" x14ac:dyDescent="0.2">
      <c r="A1288" s="41" t="s">
        <v>674</v>
      </c>
      <c r="B1288" s="10" t="s">
        <v>3784</v>
      </c>
      <c r="C1288" s="42">
        <v>45635.37</v>
      </c>
    </row>
    <row r="1289" spans="1:3" s="21" customFormat="1" ht="11.25" x14ac:dyDescent="0.2">
      <c r="A1289" s="41" t="s">
        <v>674</v>
      </c>
      <c r="B1289" s="10" t="s">
        <v>3785</v>
      </c>
      <c r="C1289" s="42">
        <v>15428</v>
      </c>
    </row>
    <row r="1290" spans="1:3" s="21" customFormat="1" ht="11.25" x14ac:dyDescent="0.2">
      <c r="A1290" s="41" t="s">
        <v>674</v>
      </c>
      <c r="B1290" s="10" t="s">
        <v>3786</v>
      </c>
      <c r="C1290" s="42">
        <v>2549.6799999999998</v>
      </c>
    </row>
    <row r="1291" spans="1:3" s="21" customFormat="1" ht="11.25" x14ac:dyDescent="0.2">
      <c r="A1291" s="41" t="s">
        <v>674</v>
      </c>
      <c r="B1291" s="10" t="s">
        <v>3787</v>
      </c>
      <c r="C1291" s="42">
        <v>19198</v>
      </c>
    </row>
    <row r="1292" spans="1:3" s="21" customFormat="1" ht="11.25" x14ac:dyDescent="0.2">
      <c r="A1292" s="41" t="s">
        <v>3788</v>
      </c>
      <c r="B1292" s="14" t="s">
        <v>3789</v>
      </c>
      <c r="C1292" s="50">
        <f>12313*1.16</f>
        <v>14283.079999999998</v>
      </c>
    </row>
    <row r="1293" spans="1:3" s="21" customFormat="1" ht="11.25" x14ac:dyDescent="0.2">
      <c r="A1293" s="41" t="s">
        <v>3790</v>
      </c>
      <c r="B1293" s="14" t="s">
        <v>3791</v>
      </c>
      <c r="C1293" s="50">
        <f>4242*1.16</f>
        <v>4920.7199999999993</v>
      </c>
    </row>
    <row r="1294" spans="1:3" s="21" customFormat="1" ht="11.25" x14ac:dyDescent="0.2">
      <c r="A1294" s="41" t="s">
        <v>3792</v>
      </c>
      <c r="B1294" s="14" t="s">
        <v>3793</v>
      </c>
      <c r="C1294" s="50">
        <f>1842*1.16-1.16</f>
        <v>2135.56</v>
      </c>
    </row>
    <row r="1295" spans="1:3" s="21" customFormat="1" ht="11.25" x14ac:dyDescent="0.2">
      <c r="A1295" s="41" t="s">
        <v>3794</v>
      </c>
      <c r="B1295" s="14" t="s">
        <v>3795</v>
      </c>
      <c r="C1295" s="50">
        <f>4103.45*1.16</f>
        <v>4760.0019999999995</v>
      </c>
    </row>
    <row r="1296" spans="1:3" s="21" customFormat="1" ht="11.25" x14ac:dyDescent="0.2">
      <c r="A1296" s="41" t="s">
        <v>3796</v>
      </c>
      <c r="B1296" s="14" t="s">
        <v>3797</v>
      </c>
      <c r="C1296" s="50">
        <f>3275.86*1.16</f>
        <v>3799.9975999999997</v>
      </c>
    </row>
    <row r="1297" spans="1:3" s="21" customFormat="1" ht="11.25" x14ac:dyDescent="0.2">
      <c r="A1297" s="41" t="s">
        <v>3798</v>
      </c>
      <c r="B1297" s="14" t="s">
        <v>3799</v>
      </c>
      <c r="C1297" s="50">
        <f>3620.69*1.16</f>
        <v>4200.0003999999999</v>
      </c>
    </row>
    <row r="1298" spans="1:3" s="21" customFormat="1" ht="11.25" x14ac:dyDescent="0.2">
      <c r="A1298" s="41" t="s">
        <v>3800</v>
      </c>
      <c r="B1298" s="14" t="s">
        <v>3801</v>
      </c>
      <c r="C1298" s="50">
        <f>2155.17*1.16</f>
        <v>2499.9971999999998</v>
      </c>
    </row>
    <row r="1299" spans="1:3" s="21" customFormat="1" ht="11.25" x14ac:dyDescent="0.2">
      <c r="A1299" s="41" t="s">
        <v>3802</v>
      </c>
      <c r="B1299" s="14" t="s">
        <v>3803</v>
      </c>
      <c r="C1299" s="50">
        <f>51054*1.16</f>
        <v>59222.64</v>
      </c>
    </row>
    <row r="1300" spans="1:3" s="21" customFormat="1" ht="11.25" x14ac:dyDescent="0.2">
      <c r="A1300" s="41" t="s">
        <v>3804</v>
      </c>
      <c r="B1300" s="14" t="s">
        <v>3805</v>
      </c>
      <c r="C1300" s="50">
        <f>11850*1.16</f>
        <v>13745.999999999998</v>
      </c>
    </row>
    <row r="1301" spans="1:3" s="21" customFormat="1" ht="11.25" x14ac:dyDescent="0.2">
      <c r="A1301" s="41" t="s">
        <v>3806</v>
      </c>
      <c r="B1301" s="14" t="s">
        <v>3807</v>
      </c>
      <c r="C1301" s="50">
        <f>19424*1.16</f>
        <v>22531.84</v>
      </c>
    </row>
    <row r="1302" spans="1:3" s="21" customFormat="1" ht="11.25" x14ac:dyDescent="0.2">
      <c r="A1302" s="41" t="s">
        <v>3808</v>
      </c>
      <c r="B1302" s="14" t="s">
        <v>3809</v>
      </c>
      <c r="C1302" s="42">
        <v>7990</v>
      </c>
    </row>
    <row r="1303" spans="1:3" s="21" customFormat="1" ht="11.25" x14ac:dyDescent="0.2">
      <c r="A1303" s="41" t="s">
        <v>3810</v>
      </c>
      <c r="B1303" s="14" t="s">
        <v>3811</v>
      </c>
      <c r="C1303" s="42">
        <v>17284</v>
      </c>
    </row>
    <row r="1304" spans="1:3" s="21" customFormat="1" ht="11.25" x14ac:dyDescent="0.2">
      <c r="A1304" s="41" t="s">
        <v>3812</v>
      </c>
      <c r="B1304" s="15" t="s">
        <v>3813</v>
      </c>
      <c r="C1304" s="42">
        <v>11729</v>
      </c>
    </row>
    <row r="1305" spans="1:3" s="21" customFormat="1" ht="11.25" x14ac:dyDescent="0.2">
      <c r="A1305" s="41" t="s">
        <v>3814</v>
      </c>
      <c r="B1305" s="15" t="s">
        <v>3815</v>
      </c>
      <c r="C1305" s="42">
        <v>1499.25</v>
      </c>
    </row>
    <row r="1306" spans="1:3" s="21" customFormat="1" ht="11.25" x14ac:dyDescent="0.2">
      <c r="A1306" s="41" t="s">
        <v>2594</v>
      </c>
      <c r="B1306" s="15" t="s">
        <v>3816</v>
      </c>
      <c r="C1306" s="42">
        <v>10158.700000000001</v>
      </c>
    </row>
    <row r="1307" spans="1:3" s="21" customFormat="1" ht="11.25" x14ac:dyDescent="0.2">
      <c r="A1307" s="41" t="s">
        <v>3817</v>
      </c>
      <c r="B1307" s="15" t="s">
        <v>3818</v>
      </c>
      <c r="C1307" s="42">
        <v>25000</v>
      </c>
    </row>
    <row r="1308" spans="1:3" s="21" customFormat="1" ht="11.25" x14ac:dyDescent="0.2">
      <c r="A1308" s="41" t="s">
        <v>3819</v>
      </c>
      <c r="B1308" s="15" t="s">
        <v>3820</v>
      </c>
      <c r="C1308" s="42">
        <v>11455</v>
      </c>
    </row>
    <row r="1309" spans="1:3" s="21" customFormat="1" ht="11.25" x14ac:dyDescent="0.2">
      <c r="A1309" s="41" t="s">
        <v>3819</v>
      </c>
      <c r="B1309" s="15" t="s">
        <v>3821</v>
      </c>
      <c r="C1309" s="42">
        <v>33477.599999999999</v>
      </c>
    </row>
    <row r="1310" spans="1:3" s="21" customFormat="1" ht="11.25" x14ac:dyDescent="0.2">
      <c r="A1310" s="41" t="s">
        <v>3822</v>
      </c>
      <c r="B1310" s="14" t="s">
        <v>3823</v>
      </c>
      <c r="C1310" s="50">
        <v>2999</v>
      </c>
    </row>
    <row r="1311" spans="1:3" s="21" customFormat="1" ht="11.25" x14ac:dyDescent="0.2">
      <c r="A1311" s="41" t="s">
        <v>3824</v>
      </c>
      <c r="B1311" s="14" t="s">
        <v>3825</v>
      </c>
      <c r="C1311" s="50">
        <v>997.99439999999993</v>
      </c>
    </row>
    <row r="1312" spans="1:3" s="21" customFormat="1" ht="11.25" x14ac:dyDescent="0.2">
      <c r="A1312" s="41" t="s">
        <v>3826</v>
      </c>
      <c r="B1312" s="14" t="s">
        <v>3827</v>
      </c>
      <c r="C1312" s="50">
        <v>999.00360000000001</v>
      </c>
    </row>
    <row r="1313" spans="1:3" s="21" customFormat="1" ht="11.25" x14ac:dyDescent="0.2">
      <c r="A1313" s="41" t="s">
        <v>3828</v>
      </c>
      <c r="B1313" s="14" t="s">
        <v>3829</v>
      </c>
      <c r="C1313" s="50">
        <v>4030</v>
      </c>
    </row>
    <row r="1314" spans="1:3" s="21" customFormat="1" ht="11.25" x14ac:dyDescent="0.2">
      <c r="A1314" s="41" t="s">
        <v>3830</v>
      </c>
      <c r="B1314" s="14" t="s">
        <v>3831</v>
      </c>
      <c r="C1314" s="50">
        <v>5275.68</v>
      </c>
    </row>
    <row r="1315" spans="1:3" s="21" customFormat="1" ht="11.25" x14ac:dyDescent="0.2">
      <c r="A1315" s="41" t="s">
        <v>3832</v>
      </c>
      <c r="B1315" s="14" t="s">
        <v>3833</v>
      </c>
      <c r="C1315" s="50">
        <v>880</v>
      </c>
    </row>
    <row r="1316" spans="1:3" s="21" customFormat="1" ht="11.25" x14ac:dyDescent="0.2">
      <c r="A1316" s="41" t="s">
        <v>3834</v>
      </c>
      <c r="B1316" s="15" t="s">
        <v>3835</v>
      </c>
      <c r="C1316" s="50">
        <v>3433</v>
      </c>
    </row>
    <row r="1317" spans="1:3" s="21" customFormat="1" ht="11.25" x14ac:dyDescent="0.2">
      <c r="A1317" s="41" t="s">
        <v>1848</v>
      </c>
      <c r="B1317" s="15" t="s">
        <v>3836</v>
      </c>
      <c r="C1317" s="50">
        <v>6960</v>
      </c>
    </row>
    <row r="1318" spans="1:3" s="21" customFormat="1" ht="11.25" x14ac:dyDescent="0.2">
      <c r="A1318" s="41" t="s">
        <v>3837</v>
      </c>
      <c r="B1318" s="15" t="s">
        <v>3838</v>
      </c>
      <c r="C1318" s="50">
        <v>5000</v>
      </c>
    </row>
    <row r="1319" spans="1:3" s="21" customFormat="1" ht="11.25" x14ac:dyDescent="0.2">
      <c r="A1319" s="41" t="s">
        <v>3839</v>
      </c>
      <c r="B1319" s="15" t="s">
        <v>3787</v>
      </c>
      <c r="C1319" s="50">
        <v>33477.599999999999</v>
      </c>
    </row>
    <row r="1320" spans="1:3" s="21" customFormat="1" ht="11.25" x14ac:dyDescent="0.2">
      <c r="A1320" s="41" t="s">
        <v>3840</v>
      </c>
      <c r="B1320" s="15" t="s">
        <v>3841</v>
      </c>
      <c r="C1320" s="50">
        <v>2549.6799999999998</v>
      </c>
    </row>
    <row r="1321" spans="1:3" s="21" customFormat="1" ht="11.25" x14ac:dyDescent="0.2">
      <c r="A1321" s="41" t="s">
        <v>3842</v>
      </c>
      <c r="B1321" s="15" t="s">
        <v>3843</v>
      </c>
      <c r="C1321" s="50">
        <v>695855.55</v>
      </c>
    </row>
    <row r="1322" spans="1:3" s="21" customFormat="1" ht="11.25" x14ac:dyDescent="0.2">
      <c r="A1322" s="41" t="s">
        <v>2696</v>
      </c>
      <c r="B1322" s="15" t="s">
        <v>3844</v>
      </c>
      <c r="C1322" s="50">
        <v>82899.399999999994</v>
      </c>
    </row>
    <row r="1323" spans="1:3" s="21" customFormat="1" ht="11.25" x14ac:dyDescent="0.2">
      <c r="A1323" s="41" t="s">
        <v>3845</v>
      </c>
      <c r="B1323" s="15" t="s">
        <v>3846</v>
      </c>
      <c r="C1323" s="50">
        <f>18707*1.16</f>
        <v>21700.12</v>
      </c>
    </row>
    <row r="1324" spans="1:3" s="21" customFormat="1" ht="11.25" x14ac:dyDescent="0.2">
      <c r="A1324" s="41" t="s">
        <v>2711</v>
      </c>
      <c r="B1324" s="15" t="s">
        <v>3847</v>
      </c>
      <c r="C1324" s="50">
        <f>76602.58*1.16</f>
        <v>88858.992799999993</v>
      </c>
    </row>
    <row r="1325" spans="1:3" s="21" customFormat="1" ht="11.25" x14ac:dyDescent="0.2">
      <c r="A1325" s="41" t="s">
        <v>2714</v>
      </c>
      <c r="B1325" s="15" t="s">
        <v>3848</v>
      </c>
      <c r="C1325" s="50">
        <f>10413*1.16</f>
        <v>12079.08</v>
      </c>
    </row>
    <row r="1326" spans="1:3" s="21" customFormat="1" ht="11.25" x14ac:dyDescent="0.2">
      <c r="A1326" s="41" t="s">
        <v>3849</v>
      </c>
      <c r="B1326" s="13" t="s">
        <v>3850</v>
      </c>
      <c r="C1326" s="50">
        <f>66000*1.16</f>
        <v>76560</v>
      </c>
    </row>
    <row r="1327" spans="1:3" s="21" customFormat="1" ht="11.25" x14ac:dyDescent="0.2">
      <c r="A1327" s="41" t="s">
        <v>3851</v>
      </c>
      <c r="B1327" s="13" t="s">
        <v>3852</v>
      </c>
      <c r="C1327" s="50">
        <f>172160*1.16</f>
        <v>199705.59999999998</v>
      </c>
    </row>
    <row r="1328" spans="1:3" s="21" customFormat="1" ht="11.25" x14ac:dyDescent="0.2">
      <c r="A1328" s="41" t="s">
        <v>3853</v>
      </c>
      <c r="B1328" s="13" t="s">
        <v>3854</v>
      </c>
      <c r="C1328" s="50">
        <f>93450*1.16</f>
        <v>108401.99999999999</v>
      </c>
    </row>
    <row r="1329" spans="1:3" s="21" customFormat="1" ht="11.25" x14ac:dyDescent="0.2">
      <c r="A1329" s="41" t="s">
        <v>3855</v>
      </c>
      <c r="B1329" s="13" t="s">
        <v>3856</v>
      </c>
      <c r="C1329" s="50">
        <f>154650*1.16</f>
        <v>179394</v>
      </c>
    </row>
    <row r="1330" spans="1:3" s="21" customFormat="1" ht="11.25" x14ac:dyDescent="0.2">
      <c r="A1330" s="41" t="s">
        <v>3857</v>
      </c>
      <c r="B1330" s="13" t="s">
        <v>3858</v>
      </c>
      <c r="C1330" s="50">
        <f>225200*1.16</f>
        <v>261231.99999999997</v>
      </c>
    </row>
    <row r="1331" spans="1:3" s="21" customFormat="1" ht="11.25" x14ac:dyDescent="0.2">
      <c r="A1331" s="41" t="s">
        <v>3859</v>
      </c>
      <c r="B1331" s="13" t="s">
        <v>3860</v>
      </c>
      <c r="C1331" s="50">
        <f>107600*1.16</f>
        <v>124815.99999999999</v>
      </c>
    </row>
    <row r="1332" spans="1:3" s="21" customFormat="1" ht="11.25" x14ac:dyDescent="0.2">
      <c r="A1332" s="41" t="s">
        <v>3861</v>
      </c>
      <c r="B1332" s="13" t="s">
        <v>3862</v>
      </c>
      <c r="C1332" s="50">
        <f>48300*1.16</f>
        <v>56027.999999999993</v>
      </c>
    </row>
    <row r="1333" spans="1:3" s="21" customFormat="1" ht="11.25" x14ac:dyDescent="0.2">
      <c r="A1333" s="41" t="s">
        <v>3863</v>
      </c>
      <c r="B1333" s="13" t="s">
        <v>3864</v>
      </c>
      <c r="C1333" s="50">
        <f>57117*1.16</f>
        <v>66255.72</v>
      </c>
    </row>
    <row r="1334" spans="1:3" s="21" customFormat="1" ht="11.25" x14ac:dyDescent="0.2">
      <c r="A1334" s="41" t="s">
        <v>3865</v>
      </c>
      <c r="B1334" s="13" t="s">
        <v>3866</v>
      </c>
      <c r="C1334" s="50">
        <f>26220*1.16</f>
        <v>30415.199999999997</v>
      </c>
    </row>
    <row r="1335" spans="1:3" s="21" customFormat="1" ht="11.25" x14ac:dyDescent="0.2">
      <c r="A1335" s="41" t="s">
        <v>1121</v>
      </c>
      <c r="B1335" s="13" t="s">
        <v>3867</v>
      </c>
      <c r="C1335" s="50">
        <f>1290*1.16</f>
        <v>1496.3999999999999</v>
      </c>
    </row>
    <row r="1336" spans="1:3" s="21" customFormat="1" ht="11.25" x14ac:dyDescent="0.2">
      <c r="A1336" s="41" t="s">
        <v>3868</v>
      </c>
      <c r="B1336" s="13" t="s">
        <v>3869</v>
      </c>
      <c r="C1336" s="50">
        <f>3870*1.16</f>
        <v>4489.2</v>
      </c>
    </row>
    <row r="1337" spans="1:3" s="21" customFormat="1" ht="11.25" x14ac:dyDescent="0.2">
      <c r="A1337" s="41" t="s">
        <v>3870</v>
      </c>
      <c r="B1337" s="13" t="s">
        <v>3869</v>
      </c>
      <c r="C1337" s="50">
        <f>3870*1.16</f>
        <v>4489.2</v>
      </c>
    </row>
    <row r="1338" spans="1:3" s="21" customFormat="1" ht="11.25" x14ac:dyDescent="0.2">
      <c r="A1338" s="41" t="s">
        <v>3871</v>
      </c>
      <c r="B1338" s="13" t="s">
        <v>3872</v>
      </c>
      <c r="C1338" s="50">
        <f>3998*1.16</f>
        <v>4637.6799999999994</v>
      </c>
    </row>
    <row r="1339" spans="1:3" s="21" customFormat="1" ht="11.25" x14ac:dyDescent="0.2">
      <c r="A1339" s="41" t="s">
        <v>3873</v>
      </c>
      <c r="B1339" s="13" t="s">
        <v>3874</v>
      </c>
      <c r="C1339" s="50">
        <f>15998.5*1.16</f>
        <v>18558.259999999998</v>
      </c>
    </row>
    <row r="1340" spans="1:3" s="21" customFormat="1" ht="11.25" x14ac:dyDescent="0.2">
      <c r="A1340" s="41" t="s">
        <v>3875</v>
      </c>
      <c r="B1340" s="13" t="s">
        <v>3876</v>
      </c>
      <c r="C1340" s="50">
        <f>78025*1.16</f>
        <v>90509</v>
      </c>
    </row>
    <row r="1341" spans="1:3" s="21" customFormat="1" ht="11.25" x14ac:dyDescent="0.2">
      <c r="A1341" s="41" t="s">
        <v>1130</v>
      </c>
      <c r="B1341" s="13" t="s">
        <v>3877</v>
      </c>
      <c r="C1341" s="50">
        <f>30990*1.16</f>
        <v>35948.399999999994</v>
      </c>
    </row>
    <row r="1342" spans="1:3" s="21" customFormat="1" ht="11.25" x14ac:dyDescent="0.2">
      <c r="A1342" s="41" t="s">
        <v>2699</v>
      </c>
      <c r="B1342" s="13" t="s">
        <v>3878</v>
      </c>
      <c r="C1342" s="50">
        <f>1052205*1.16</f>
        <v>1220557.7999999998</v>
      </c>
    </row>
    <row r="1343" spans="1:3" s="21" customFormat="1" ht="11.25" x14ac:dyDescent="0.2">
      <c r="A1343" s="41" t="s">
        <v>3879</v>
      </c>
      <c r="B1343" s="13" t="s">
        <v>3880</v>
      </c>
      <c r="C1343" s="50">
        <f>15600*1.16</f>
        <v>18096</v>
      </c>
    </row>
    <row r="1344" spans="1:3" s="21" customFormat="1" ht="11.25" x14ac:dyDescent="0.2">
      <c r="A1344" s="41" t="s">
        <v>3881</v>
      </c>
      <c r="B1344" s="13" t="s">
        <v>3882</v>
      </c>
      <c r="C1344" s="50">
        <f>84000*1.16</f>
        <v>97440</v>
      </c>
    </row>
    <row r="1345" spans="1:3" s="21" customFormat="1" ht="11.25" x14ac:dyDescent="0.2">
      <c r="A1345" s="41" t="s">
        <v>2708</v>
      </c>
      <c r="B1345" s="13" t="s">
        <v>3883</v>
      </c>
      <c r="C1345" s="50">
        <f>163350*1.16</f>
        <v>189486</v>
      </c>
    </row>
    <row r="1346" spans="1:3" s="21" customFormat="1" ht="11.25" x14ac:dyDescent="0.2">
      <c r="A1346" s="41" t="s">
        <v>3884</v>
      </c>
      <c r="B1346" s="13" t="s">
        <v>3885</v>
      </c>
      <c r="C1346" s="50">
        <f>554500*1.16</f>
        <v>643220</v>
      </c>
    </row>
    <row r="1347" spans="1:3" s="21" customFormat="1" ht="11.25" x14ac:dyDescent="0.2">
      <c r="A1347" s="41" t="s">
        <v>3886</v>
      </c>
      <c r="B1347" s="13" t="s">
        <v>3887</v>
      </c>
      <c r="C1347" s="50">
        <f>47400*1.16</f>
        <v>54983.999999999993</v>
      </c>
    </row>
    <row r="1348" spans="1:3" s="21" customFormat="1" ht="11.25" x14ac:dyDescent="0.2">
      <c r="A1348" s="41" t="s">
        <v>3888</v>
      </c>
      <c r="B1348" s="13" t="s">
        <v>3889</v>
      </c>
      <c r="C1348" s="50">
        <f>2166*1.16</f>
        <v>2512.56</v>
      </c>
    </row>
    <row r="1349" spans="1:3" s="21" customFormat="1" ht="11.25" x14ac:dyDescent="0.2">
      <c r="A1349" s="41" t="s">
        <v>3890</v>
      </c>
      <c r="B1349" s="13" t="s">
        <v>3891</v>
      </c>
      <c r="C1349" s="50">
        <f>4480*1.16</f>
        <v>5196.7999999999993</v>
      </c>
    </row>
    <row r="1350" spans="1:3" s="21" customFormat="1" ht="11.25" x14ac:dyDescent="0.2">
      <c r="A1350" s="41" t="s">
        <v>2658</v>
      </c>
      <c r="B1350" s="13" t="s">
        <v>3892</v>
      </c>
      <c r="C1350" s="50">
        <f>79790*1.16</f>
        <v>92556.4</v>
      </c>
    </row>
    <row r="1351" spans="1:3" s="21" customFormat="1" ht="11.25" x14ac:dyDescent="0.2">
      <c r="A1351" s="41" t="s">
        <v>2661</v>
      </c>
      <c r="B1351" s="13" t="s">
        <v>3893</v>
      </c>
      <c r="C1351" s="50">
        <f>124236*1.16</f>
        <v>144113.75999999998</v>
      </c>
    </row>
    <row r="1352" spans="1:3" s="21" customFormat="1" ht="11.25" x14ac:dyDescent="0.2">
      <c r="A1352" s="41" t="s">
        <v>2664</v>
      </c>
      <c r="B1352" s="13" t="s">
        <v>3894</v>
      </c>
      <c r="C1352" s="50">
        <f>202619*1.16</f>
        <v>235038.03999999998</v>
      </c>
    </row>
    <row r="1353" spans="1:3" s="21" customFormat="1" ht="11.25" x14ac:dyDescent="0.2">
      <c r="A1353" s="41" t="s">
        <v>2667</v>
      </c>
      <c r="B1353" s="13" t="s">
        <v>3895</v>
      </c>
      <c r="C1353" s="50">
        <f>38367*1.16</f>
        <v>44505.719999999994</v>
      </c>
    </row>
    <row r="1354" spans="1:3" s="21" customFormat="1" ht="11.25" x14ac:dyDescent="0.2">
      <c r="A1354" s="41" t="s">
        <v>2670</v>
      </c>
      <c r="B1354" s="13" t="s">
        <v>3896</v>
      </c>
      <c r="C1354" s="50">
        <f>7356*1.16</f>
        <v>8532.9599999999991</v>
      </c>
    </row>
    <row r="1355" spans="1:3" s="21" customFormat="1" ht="11.25" x14ac:dyDescent="0.2">
      <c r="A1355" s="41" t="s">
        <v>2673</v>
      </c>
      <c r="B1355" s="13" t="s">
        <v>3897</v>
      </c>
      <c r="C1355" s="50">
        <f>740*1.16</f>
        <v>858.4</v>
      </c>
    </row>
    <row r="1356" spans="1:3" s="21" customFormat="1" ht="11.25" x14ac:dyDescent="0.2">
      <c r="A1356" s="41" t="s">
        <v>2676</v>
      </c>
      <c r="B1356" s="13" t="s">
        <v>3898</v>
      </c>
      <c r="C1356" s="50">
        <f>2459*1.16</f>
        <v>2852.4399999999996</v>
      </c>
    </row>
    <row r="1357" spans="1:3" s="21" customFormat="1" ht="11.25" x14ac:dyDescent="0.2">
      <c r="A1357" s="41" t="s">
        <v>2679</v>
      </c>
      <c r="B1357" s="13" t="s">
        <v>3899</v>
      </c>
      <c r="C1357" s="50">
        <f>12570*1.16</f>
        <v>14581.199999999999</v>
      </c>
    </row>
    <row r="1358" spans="1:3" s="21" customFormat="1" ht="11.25" x14ac:dyDescent="0.2">
      <c r="A1358" s="41" t="s">
        <v>2682</v>
      </c>
      <c r="B1358" s="13" t="s">
        <v>3900</v>
      </c>
      <c r="C1358" s="50">
        <f>4433*1.16</f>
        <v>5142.28</v>
      </c>
    </row>
    <row r="1359" spans="1:3" s="21" customFormat="1" ht="11.25" x14ac:dyDescent="0.2">
      <c r="A1359" s="41" t="s">
        <v>2685</v>
      </c>
      <c r="B1359" s="13" t="s">
        <v>3901</v>
      </c>
      <c r="C1359" s="50">
        <f>3033*1.16</f>
        <v>3518.2799999999997</v>
      </c>
    </row>
    <row r="1360" spans="1:3" s="21" customFormat="1" ht="11.25" x14ac:dyDescent="0.2">
      <c r="A1360" s="41" t="s">
        <v>3902</v>
      </c>
      <c r="B1360" s="13" t="s">
        <v>3903</v>
      </c>
      <c r="C1360" s="50">
        <f>5997*1.16</f>
        <v>6956.5199999999995</v>
      </c>
    </row>
    <row r="1361" spans="1:3" s="21" customFormat="1" ht="11.25" x14ac:dyDescent="0.2">
      <c r="A1361" s="41" t="s">
        <v>3904</v>
      </c>
      <c r="B1361" s="13" t="s">
        <v>3905</v>
      </c>
      <c r="C1361" s="50">
        <v>4292.46</v>
      </c>
    </row>
    <row r="1362" spans="1:3" s="21" customFormat="1" ht="11.25" x14ac:dyDescent="0.2">
      <c r="A1362" s="41" t="s">
        <v>3906</v>
      </c>
      <c r="B1362" s="13" t="s">
        <v>3907</v>
      </c>
      <c r="C1362" s="50">
        <f>60193*1.16</f>
        <v>69823.87999999999</v>
      </c>
    </row>
    <row r="1363" spans="1:3" s="21" customFormat="1" ht="11.25" x14ac:dyDescent="0.2">
      <c r="A1363" s="41" t="s">
        <v>3908</v>
      </c>
      <c r="B1363" s="13" t="s">
        <v>3909</v>
      </c>
      <c r="C1363" s="50">
        <f>10010*1.16</f>
        <v>11611.599999999999</v>
      </c>
    </row>
    <row r="1364" spans="1:3" s="21" customFormat="1" ht="11.25" x14ac:dyDescent="0.2">
      <c r="A1364" s="43" t="s">
        <v>3910</v>
      </c>
      <c r="B1364" s="16" t="s">
        <v>3911</v>
      </c>
      <c r="C1364" s="50">
        <f>35303.07*1.16</f>
        <v>40951.561199999996</v>
      </c>
    </row>
    <row r="1365" spans="1:3" s="21" customFormat="1" ht="11.25" x14ac:dyDescent="0.2">
      <c r="A1365" s="43" t="s">
        <v>3912</v>
      </c>
      <c r="B1365" s="16" t="s">
        <v>3913</v>
      </c>
      <c r="C1365" s="50">
        <f>302867.47*1.16</f>
        <v>351326.26519999997</v>
      </c>
    </row>
    <row r="1366" spans="1:3" s="21" customFormat="1" ht="11.25" x14ac:dyDescent="0.2">
      <c r="A1366" s="43" t="s">
        <v>3914</v>
      </c>
      <c r="B1366" s="16" t="s">
        <v>3915</v>
      </c>
      <c r="C1366" s="50">
        <f>10625.16*1.16</f>
        <v>12325.185599999999</v>
      </c>
    </row>
    <row r="1367" spans="1:3" s="21" customFormat="1" ht="11.25" x14ac:dyDescent="0.2">
      <c r="A1367" s="43" t="s">
        <v>2688</v>
      </c>
      <c r="B1367" s="16" t="s">
        <v>3916</v>
      </c>
      <c r="C1367" s="50">
        <f>10625.16*1.16</f>
        <v>12325.185599999999</v>
      </c>
    </row>
    <row r="1368" spans="1:3" s="21" customFormat="1" ht="11.25" x14ac:dyDescent="0.2">
      <c r="A1368" s="43" t="s">
        <v>2691</v>
      </c>
      <c r="B1368" s="16" t="s">
        <v>3917</v>
      </c>
      <c r="C1368" s="50">
        <f>25913.16*1.16</f>
        <v>30059.265599999999</v>
      </c>
    </row>
    <row r="1369" spans="1:3" s="21" customFormat="1" ht="11.25" x14ac:dyDescent="0.2">
      <c r="A1369" s="43" t="s">
        <v>3918</v>
      </c>
      <c r="B1369" s="16" t="s">
        <v>3919</v>
      </c>
      <c r="C1369" s="50">
        <f>1485.12*1.16</f>
        <v>1722.7391999999998</v>
      </c>
    </row>
    <row r="1370" spans="1:3" s="21" customFormat="1" ht="11.25" x14ac:dyDescent="0.2">
      <c r="A1370" s="43" t="s">
        <v>3920</v>
      </c>
      <c r="B1370" s="16" t="s">
        <v>3921</v>
      </c>
      <c r="C1370" s="50">
        <f>1487.12*1.16</f>
        <v>1725.0591999999997</v>
      </c>
    </row>
    <row r="1371" spans="1:3" s="21" customFormat="1" ht="11.25" x14ac:dyDescent="0.2">
      <c r="A1371" s="43" t="s">
        <v>3922</v>
      </c>
      <c r="B1371" s="16" t="s">
        <v>3923</v>
      </c>
      <c r="C1371" s="50">
        <f>35888.2*1.16</f>
        <v>41630.311999999991</v>
      </c>
    </row>
    <row r="1372" spans="1:3" s="21" customFormat="1" ht="11.25" x14ac:dyDescent="0.2">
      <c r="A1372" s="43" t="s">
        <v>1076</v>
      </c>
      <c r="B1372" s="16" t="s">
        <v>3924</v>
      </c>
      <c r="C1372" s="50">
        <f>49888.2*1.16</f>
        <v>57870.311999999991</v>
      </c>
    </row>
    <row r="1373" spans="1:3" s="21" customFormat="1" ht="11.25" x14ac:dyDescent="0.2">
      <c r="A1373" s="43" t="s">
        <v>3925</v>
      </c>
      <c r="B1373" s="16" t="s">
        <v>3926</v>
      </c>
      <c r="C1373" s="50">
        <f>273802.87*1.16</f>
        <v>317611.32919999998</v>
      </c>
    </row>
    <row r="1374" spans="1:3" s="21" customFormat="1" ht="11.25" x14ac:dyDescent="0.2">
      <c r="A1374" s="41" t="s">
        <v>3927</v>
      </c>
      <c r="B1374" s="13" t="s">
        <v>3928</v>
      </c>
      <c r="C1374" s="50">
        <f>24120*1.16</f>
        <v>27979.199999999997</v>
      </c>
    </row>
    <row r="1375" spans="1:3" s="21" customFormat="1" ht="11.25" x14ac:dyDescent="0.2">
      <c r="A1375" s="41" t="s">
        <v>1082</v>
      </c>
      <c r="B1375" s="13" t="s">
        <v>3929</v>
      </c>
      <c r="C1375" s="50">
        <f>97629.31*1.16</f>
        <v>113249.9996</v>
      </c>
    </row>
    <row r="1376" spans="1:3" s="21" customFormat="1" ht="11.25" x14ac:dyDescent="0.2">
      <c r="A1376" s="41" t="s">
        <v>1085</v>
      </c>
      <c r="B1376" s="13" t="s">
        <v>3930</v>
      </c>
      <c r="C1376" s="50">
        <f>59051.72*1.16</f>
        <v>68499.99519999999</v>
      </c>
    </row>
    <row r="1377" spans="1:3" s="21" customFormat="1" ht="11.25" x14ac:dyDescent="0.2">
      <c r="A1377" s="41" t="s">
        <v>3931</v>
      </c>
      <c r="B1377" s="13" t="s">
        <v>3932</v>
      </c>
      <c r="C1377" s="50">
        <f>252000*1.16</f>
        <v>292320</v>
      </c>
    </row>
    <row r="1378" spans="1:3" s="21" customFormat="1" ht="11.25" x14ac:dyDescent="0.2">
      <c r="A1378" s="43" t="s">
        <v>1164</v>
      </c>
      <c r="B1378" s="16" t="s">
        <v>3933</v>
      </c>
      <c r="C1378" s="50">
        <v>10126.799999999999</v>
      </c>
    </row>
    <row r="1379" spans="1:3" s="21" customFormat="1" ht="11.25" x14ac:dyDescent="0.2">
      <c r="A1379" s="43" t="s">
        <v>3934</v>
      </c>
      <c r="B1379" s="16" t="s">
        <v>3935</v>
      </c>
      <c r="C1379" s="50">
        <v>8421.6</v>
      </c>
    </row>
    <row r="1380" spans="1:3" s="21" customFormat="1" ht="11.25" x14ac:dyDescent="0.2">
      <c r="A1380" s="43" t="s">
        <v>1851</v>
      </c>
      <c r="B1380" s="16" t="s">
        <v>3936</v>
      </c>
      <c r="C1380" s="50">
        <v>148976.25</v>
      </c>
    </row>
    <row r="1381" spans="1:3" s="21" customFormat="1" ht="11.25" x14ac:dyDescent="0.2">
      <c r="A1381" s="43" t="s">
        <v>3937</v>
      </c>
      <c r="B1381" s="16" t="s">
        <v>3938</v>
      </c>
      <c r="C1381" s="50">
        <v>39571.730000000003</v>
      </c>
    </row>
    <row r="1382" spans="1:3" s="21" customFormat="1" ht="11.25" x14ac:dyDescent="0.2">
      <c r="A1382" s="43" t="s">
        <v>3939</v>
      </c>
      <c r="B1382" s="16" t="s">
        <v>3940</v>
      </c>
      <c r="C1382" s="50">
        <v>30019.94</v>
      </c>
    </row>
    <row r="1383" spans="1:3" s="21" customFormat="1" ht="11.25" x14ac:dyDescent="0.2">
      <c r="A1383" s="43" t="s">
        <v>3941</v>
      </c>
      <c r="B1383" s="16" t="s">
        <v>3942</v>
      </c>
      <c r="C1383" s="50">
        <v>1018.86</v>
      </c>
    </row>
    <row r="1384" spans="1:3" s="21" customFormat="1" ht="11.25" x14ac:dyDescent="0.2">
      <c r="A1384" s="43" t="s">
        <v>3943</v>
      </c>
      <c r="B1384" s="16" t="s">
        <v>3944</v>
      </c>
      <c r="C1384" s="50">
        <v>3834.36</v>
      </c>
    </row>
    <row r="1385" spans="1:3" s="21" customFormat="1" ht="11.25" x14ac:dyDescent="0.2">
      <c r="A1385" s="41" t="s">
        <v>3945</v>
      </c>
      <c r="B1385" s="13" t="s">
        <v>3946</v>
      </c>
      <c r="C1385" s="50">
        <v>11949.99</v>
      </c>
    </row>
    <row r="1386" spans="1:3" s="21" customFormat="1" ht="11.25" x14ac:dyDescent="0.2">
      <c r="A1386" s="41" t="s">
        <v>2717</v>
      </c>
      <c r="B1386" s="13" t="s">
        <v>3947</v>
      </c>
      <c r="C1386" s="50">
        <v>240000</v>
      </c>
    </row>
    <row r="1387" spans="1:3" s="21" customFormat="1" ht="11.25" x14ac:dyDescent="0.2">
      <c r="A1387" s="41" t="s">
        <v>3948</v>
      </c>
      <c r="B1387" s="13" t="s">
        <v>3949</v>
      </c>
      <c r="C1387" s="50">
        <v>28500</v>
      </c>
    </row>
    <row r="1388" spans="1:3" s="21" customFormat="1" ht="11.25" x14ac:dyDescent="0.2">
      <c r="A1388" s="41" t="s">
        <v>2597</v>
      </c>
      <c r="B1388" s="13" t="s">
        <v>3950</v>
      </c>
      <c r="C1388" s="50">
        <f>7855*1.16</f>
        <v>9111.7999999999993</v>
      </c>
    </row>
    <row r="1389" spans="1:3" s="21" customFormat="1" ht="11.25" x14ac:dyDescent="0.2">
      <c r="A1389" s="41" t="s">
        <v>2600</v>
      </c>
      <c r="B1389" s="13" t="s">
        <v>3951</v>
      </c>
      <c r="C1389" s="50">
        <f>9400*1.16</f>
        <v>10904</v>
      </c>
    </row>
    <row r="1390" spans="1:3" s="21" customFormat="1" ht="11.25" x14ac:dyDescent="0.2">
      <c r="A1390" s="41" t="s">
        <v>2603</v>
      </c>
      <c r="B1390" s="13" t="s">
        <v>3952</v>
      </c>
      <c r="C1390" s="50">
        <f>26245*1.16</f>
        <v>30444.199999999997</v>
      </c>
    </row>
    <row r="1391" spans="1:3" s="21" customFormat="1" ht="11.25" x14ac:dyDescent="0.2">
      <c r="A1391" s="41" t="s">
        <v>3953</v>
      </c>
      <c r="B1391" s="13" t="s">
        <v>3954</v>
      </c>
      <c r="C1391" s="50">
        <f>3040*1.16</f>
        <v>3526.3999999999996</v>
      </c>
    </row>
    <row r="1392" spans="1:3" s="21" customFormat="1" ht="11.25" x14ac:dyDescent="0.2">
      <c r="A1392" s="41" t="s">
        <v>1141</v>
      </c>
      <c r="B1392" s="13" t="s">
        <v>3955</v>
      </c>
      <c r="C1392" s="50">
        <f>1200*1.16</f>
        <v>1392</v>
      </c>
    </row>
    <row r="1393" spans="1:3" s="21" customFormat="1" ht="11.25" x14ac:dyDescent="0.2">
      <c r="A1393" s="41" t="s">
        <v>1145</v>
      </c>
      <c r="B1393" s="13" t="s">
        <v>3956</v>
      </c>
      <c r="C1393" s="50">
        <f>6880*1.16</f>
        <v>7980.7999999999993</v>
      </c>
    </row>
    <row r="1394" spans="1:3" s="21" customFormat="1" ht="11.25" x14ac:dyDescent="0.2">
      <c r="A1394" s="41" t="s">
        <v>1148</v>
      </c>
      <c r="B1394" s="13" t="s">
        <v>3957</v>
      </c>
      <c r="C1394" s="50">
        <f>2800*1.16</f>
        <v>3248</v>
      </c>
    </row>
    <row r="1395" spans="1:3" s="21" customFormat="1" ht="11.25" x14ac:dyDescent="0.2">
      <c r="A1395" s="41" t="s">
        <v>1151</v>
      </c>
      <c r="B1395" s="13" t="s">
        <v>3958</v>
      </c>
      <c r="C1395" s="50">
        <f>3320*1.16</f>
        <v>3851.2</v>
      </c>
    </row>
    <row r="1396" spans="1:3" s="21" customFormat="1" ht="11.25" x14ac:dyDescent="0.2">
      <c r="A1396" s="41" t="s">
        <v>1154</v>
      </c>
      <c r="B1396" s="13" t="s">
        <v>3959</v>
      </c>
      <c r="C1396" s="50">
        <f>1590*1.16</f>
        <v>1844.3999999999999</v>
      </c>
    </row>
    <row r="1397" spans="1:3" s="21" customFormat="1" ht="11.25" x14ac:dyDescent="0.2">
      <c r="A1397" s="41" t="s">
        <v>1156</v>
      </c>
      <c r="B1397" s="13" t="s">
        <v>3960</v>
      </c>
      <c r="C1397" s="50">
        <f>1590*1.16</f>
        <v>1844.3999999999999</v>
      </c>
    </row>
    <row r="1398" spans="1:3" s="21" customFormat="1" ht="11.25" x14ac:dyDescent="0.2">
      <c r="A1398" s="41" t="s">
        <v>1158</v>
      </c>
      <c r="B1398" s="13" t="s">
        <v>3961</v>
      </c>
      <c r="C1398" s="50">
        <f>1590*1.16</f>
        <v>1844.3999999999999</v>
      </c>
    </row>
    <row r="1399" spans="1:3" s="21" customFormat="1" ht="11.25" x14ac:dyDescent="0.2">
      <c r="A1399" s="41" t="s">
        <v>3962</v>
      </c>
      <c r="B1399" s="13" t="s">
        <v>3963</v>
      </c>
      <c r="C1399" s="50">
        <f>21675*1.16</f>
        <v>25143</v>
      </c>
    </row>
    <row r="1400" spans="1:3" s="21" customFormat="1" ht="11.25" x14ac:dyDescent="0.2">
      <c r="A1400" s="41" t="s">
        <v>3964</v>
      </c>
      <c r="B1400" s="13" t="s">
        <v>3965</v>
      </c>
      <c r="C1400" s="50">
        <f>20366*1.16</f>
        <v>23624.559999999998</v>
      </c>
    </row>
    <row r="1401" spans="1:3" s="21" customFormat="1" ht="11.25" x14ac:dyDescent="0.2">
      <c r="A1401" s="41" t="s">
        <v>3966</v>
      </c>
      <c r="B1401" s="13" t="s">
        <v>3967</v>
      </c>
      <c r="C1401" s="50">
        <f>33500*1.16</f>
        <v>38860</v>
      </c>
    </row>
    <row r="1402" spans="1:3" s="21" customFormat="1" ht="11.25" x14ac:dyDescent="0.2">
      <c r="A1402" s="41" t="s">
        <v>3968</v>
      </c>
      <c r="B1402" s="13" t="s">
        <v>3969</v>
      </c>
      <c r="C1402" s="50">
        <f>10800*1.16</f>
        <v>12528</v>
      </c>
    </row>
    <row r="1403" spans="1:3" s="21" customFormat="1" ht="11.25" x14ac:dyDescent="0.2">
      <c r="A1403" s="41" t="s">
        <v>3970</v>
      </c>
      <c r="B1403" s="13" t="s">
        <v>3971</v>
      </c>
      <c r="C1403" s="50">
        <f>82841*1.16</f>
        <v>96095.56</v>
      </c>
    </row>
    <row r="1404" spans="1:3" s="21" customFormat="1" ht="11.25" x14ac:dyDescent="0.2">
      <c r="A1404" s="41" t="s">
        <v>3972</v>
      </c>
      <c r="B1404" s="13" t="s">
        <v>3973</v>
      </c>
      <c r="C1404" s="50">
        <v>14012.8</v>
      </c>
    </row>
    <row r="1405" spans="1:3" s="21" customFormat="1" ht="11.25" x14ac:dyDescent="0.2">
      <c r="A1405" s="41" t="s">
        <v>3974</v>
      </c>
      <c r="B1405" s="13" t="s">
        <v>3963</v>
      </c>
      <c r="C1405" s="50">
        <f>21675*1.16</f>
        <v>25143</v>
      </c>
    </row>
    <row r="1406" spans="1:3" s="21" customFormat="1" ht="11.25" x14ac:dyDescent="0.2">
      <c r="A1406" s="41" t="s">
        <v>3975</v>
      </c>
      <c r="B1406" s="13" t="s">
        <v>3965</v>
      </c>
      <c r="C1406" s="50">
        <f>20366*1.16</f>
        <v>23624.559999999998</v>
      </c>
    </row>
    <row r="1407" spans="1:3" s="21" customFormat="1" ht="11.25" x14ac:dyDescent="0.2">
      <c r="A1407" s="41" t="s">
        <v>3976</v>
      </c>
      <c r="B1407" s="13" t="s">
        <v>3977</v>
      </c>
      <c r="C1407" s="50">
        <v>10645.32</v>
      </c>
    </row>
    <row r="1408" spans="1:3" s="21" customFormat="1" ht="11.25" x14ac:dyDescent="0.2">
      <c r="A1408" s="41" t="s">
        <v>3978</v>
      </c>
      <c r="B1408" s="13" t="s">
        <v>3979</v>
      </c>
      <c r="C1408" s="50">
        <f>15429.31*1.16</f>
        <v>17897.999599999999</v>
      </c>
    </row>
    <row r="1409" spans="1:3" s="21" customFormat="1" ht="11.25" x14ac:dyDescent="0.2">
      <c r="A1409" s="41" t="s">
        <v>2516</v>
      </c>
      <c r="B1409" s="13" t="s">
        <v>3980</v>
      </c>
      <c r="C1409" s="50">
        <v>180000</v>
      </c>
    </row>
    <row r="1410" spans="1:3" s="21" customFormat="1" ht="11.25" x14ac:dyDescent="0.2">
      <c r="A1410" s="41" t="s">
        <v>3981</v>
      </c>
      <c r="B1410" s="13" t="s">
        <v>3982</v>
      </c>
      <c r="C1410" s="50">
        <v>28790.26</v>
      </c>
    </row>
    <row r="1411" spans="1:3" s="21" customFormat="1" ht="11.25" x14ac:dyDescent="0.2">
      <c r="A1411" s="41" t="s">
        <v>2720</v>
      </c>
      <c r="B1411" s="13" t="s">
        <v>3983</v>
      </c>
      <c r="C1411" s="50">
        <v>33477.599999999999</v>
      </c>
    </row>
    <row r="1412" spans="1:3" s="21" customFormat="1" ht="11.25" x14ac:dyDescent="0.2">
      <c r="A1412" s="41" t="s">
        <v>2606</v>
      </c>
      <c r="B1412" s="13" t="s">
        <v>3984</v>
      </c>
      <c r="C1412" s="50">
        <f>24192.36*1.16</f>
        <v>28063.137599999998</v>
      </c>
    </row>
    <row r="1413" spans="1:3" s="21" customFormat="1" ht="11.25" x14ac:dyDescent="0.2">
      <c r="A1413" s="41" t="s">
        <v>2610</v>
      </c>
      <c r="B1413" s="13" t="s">
        <v>3985</v>
      </c>
      <c r="C1413" s="50">
        <f>33700.8*1.16</f>
        <v>39092.928</v>
      </c>
    </row>
    <row r="1414" spans="1:3" s="21" customFormat="1" ht="11.25" x14ac:dyDescent="0.2">
      <c r="A1414" s="41" t="s">
        <v>2614</v>
      </c>
      <c r="B1414" s="13" t="s">
        <v>3986</v>
      </c>
      <c r="C1414" s="50">
        <f>11587*1.16</f>
        <v>13440.919999999998</v>
      </c>
    </row>
    <row r="1415" spans="1:3" s="21" customFormat="1" ht="11.25" x14ac:dyDescent="0.2">
      <c r="A1415" s="41" t="s">
        <v>2618</v>
      </c>
      <c r="B1415" s="13" t="s">
        <v>3987</v>
      </c>
      <c r="C1415" s="50">
        <f>22066*1.16</f>
        <v>25596.559999999998</v>
      </c>
    </row>
    <row r="1416" spans="1:3" s="21" customFormat="1" ht="11.25" x14ac:dyDescent="0.2">
      <c r="A1416" s="41" t="s">
        <v>2622</v>
      </c>
      <c r="B1416" s="13" t="s">
        <v>3988</v>
      </c>
      <c r="C1416" s="50">
        <f>4212*1.16</f>
        <v>4885.92</v>
      </c>
    </row>
    <row r="1417" spans="1:3" s="21" customFormat="1" ht="11.25" x14ac:dyDescent="0.2">
      <c r="A1417" s="41" t="s">
        <v>3989</v>
      </c>
      <c r="B1417" s="13" t="s">
        <v>3990</v>
      </c>
      <c r="C1417" s="50">
        <v>1339.8</v>
      </c>
    </row>
    <row r="1418" spans="1:3" s="21" customFormat="1" ht="11.25" x14ac:dyDescent="0.2">
      <c r="A1418" s="41" t="s">
        <v>3991</v>
      </c>
      <c r="B1418" s="13" t="s">
        <v>3963</v>
      </c>
      <c r="C1418" s="50">
        <f>43350*1.16</f>
        <v>50286</v>
      </c>
    </row>
    <row r="1419" spans="1:3" s="21" customFormat="1" ht="11.25" x14ac:dyDescent="0.2">
      <c r="A1419" s="41" t="s">
        <v>3992</v>
      </c>
      <c r="B1419" s="13" t="s">
        <v>3965</v>
      </c>
      <c r="C1419" s="50">
        <f>40732*1.16</f>
        <v>47249.119999999995</v>
      </c>
    </row>
    <row r="1420" spans="1:3" s="21" customFormat="1" ht="11.25" x14ac:dyDescent="0.2">
      <c r="A1420" s="41" t="s">
        <v>3993</v>
      </c>
      <c r="B1420" s="13" t="s">
        <v>3994</v>
      </c>
      <c r="C1420" s="50">
        <f t="shared" ref="C1420:C1428" si="2">13424*1.16</f>
        <v>15571.839999999998</v>
      </c>
    </row>
    <row r="1421" spans="1:3" s="21" customFormat="1" ht="11.25" x14ac:dyDescent="0.2">
      <c r="A1421" s="41" t="s">
        <v>3995</v>
      </c>
      <c r="B1421" s="13" t="s">
        <v>3996</v>
      </c>
      <c r="C1421" s="50">
        <f t="shared" si="2"/>
        <v>15571.839999999998</v>
      </c>
    </row>
    <row r="1422" spans="1:3" s="21" customFormat="1" ht="11.25" x14ac:dyDescent="0.2">
      <c r="A1422" s="41" t="s">
        <v>3997</v>
      </c>
      <c r="B1422" s="13" t="s">
        <v>3998</v>
      </c>
      <c r="C1422" s="50">
        <f t="shared" si="2"/>
        <v>15571.839999999998</v>
      </c>
    </row>
    <row r="1423" spans="1:3" s="21" customFormat="1" ht="11.25" x14ac:dyDescent="0.2">
      <c r="A1423" s="41" t="s">
        <v>3999</v>
      </c>
      <c r="B1423" s="13" t="s">
        <v>4000</v>
      </c>
      <c r="C1423" s="50">
        <f t="shared" si="2"/>
        <v>15571.839999999998</v>
      </c>
    </row>
    <row r="1424" spans="1:3" s="21" customFormat="1" ht="11.25" x14ac:dyDescent="0.2">
      <c r="A1424" s="41" t="s">
        <v>4001</v>
      </c>
      <c r="B1424" s="13" t="s">
        <v>4002</v>
      </c>
      <c r="C1424" s="50">
        <f t="shared" si="2"/>
        <v>15571.839999999998</v>
      </c>
    </row>
    <row r="1425" spans="1:3" s="21" customFormat="1" ht="11.25" x14ac:dyDescent="0.2">
      <c r="A1425" s="41" t="s">
        <v>4003</v>
      </c>
      <c r="B1425" s="13" t="s">
        <v>4004</v>
      </c>
      <c r="C1425" s="50">
        <f t="shared" si="2"/>
        <v>15571.839999999998</v>
      </c>
    </row>
    <row r="1426" spans="1:3" s="21" customFormat="1" ht="11.25" x14ac:dyDescent="0.2">
      <c r="A1426" s="41" t="s">
        <v>4005</v>
      </c>
      <c r="B1426" s="13" t="s">
        <v>4004</v>
      </c>
      <c r="C1426" s="50">
        <f t="shared" si="2"/>
        <v>15571.839999999998</v>
      </c>
    </row>
    <row r="1427" spans="1:3" s="21" customFormat="1" ht="11.25" x14ac:dyDescent="0.2">
      <c r="A1427" s="41" t="s">
        <v>4006</v>
      </c>
      <c r="B1427" s="13" t="s">
        <v>4004</v>
      </c>
      <c r="C1427" s="50">
        <f t="shared" si="2"/>
        <v>15571.839999999998</v>
      </c>
    </row>
    <row r="1428" spans="1:3" s="21" customFormat="1" ht="11.25" x14ac:dyDescent="0.2">
      <c r="A1428" s="41" t="s">
        <v>4007</v>
      </c>
      <c r="B1428" s="13" t="s">
        <v>4004</v>
      </c>
      <c r="C1428" s="50">
        <f t="shared" si="2"/>
        <v>15571.839999999998</v>
      </c>
    </row>
    <row r="1429" spans="1:3" s="21" customFormat="1" ht="11.25" x14ac:dyDescent="0.2">
      <c r="A1429" s="41" t="s">
        <v>4008</v>
      </c>
      <c r="B1429" s="13" t="s">
        <v>4004</v>
      </c>
      <c r="C1429" s="50">
        <f>13424*1.16</f>
        <v>15571.839999999998</v>
      </c>
    </row>
    <row r="1430" spans="1:3" s="21" customFormat="1" ht="11.25" x14ac:dyDescent="0.2">
      <c r="A1430" s="41" t="s">
        <v>4009</v>
      </c>
      <c r="B1430" s="13" t="s">
        <v>4010</v>
      </c>
      <c r="C1430" s="50">
        <f>18826*1.16</f>
        <v>21838.16</v>
      </c>
    </row>
    <row r="1431" spans="1:3" s="21" customFormat="1" ht="11.25" x14ac:dyDescent="0.2">
      <c r="A1431" s="41" t="s">
        <v>4011</v>
      </c>
      <c r="B1431" s="13" t="s">
        <v>4012</v>
      </c>
      <c r="C1431" s="50">
        <f>9423*1.16</f>
        <v>10930.679999999998</v>
      </c>
    </row>
    <row r="1432" spans="1:3" s="21" customFormat="1" ht="11.25" x14ac:dyDescent="0.2">
      <c r="A1432" s="41" t="s">
        <v>1855</v>
      </c>
      <c r="B1432" s="13" t="s">
        <v>4013</v>
      </c>
      <c r="C1432" s="50">
        <f>9423*1.16</f>
        <v>10930.679999999998</v>
      </c>
    </row>
    <row r="1433" spans="1:3" s="21" customFormat="1" ht="11.25" x14ac:dyDescent="0.2">
      <c r="A1433" s="41" t="s">
        <v>4014</v>
      </c>
      <c r="B1433" s="13" t="s">
        <v>4015</v>
      </c>
      <c r="C1433" s="50">
        <f>9423*1.16</f>
        <v>10930.679999999998</v>
      </c>
    </row>
    <row r="1434" spans="1:3" s="21" customFormat="1" ht="11.25" x14ac:dyDescent="0.2">
      <c r="A1434" s="41" t="s">
        <v>1858</v>
      </c>
      <c r="B1434" s="13" t="s">
        <v>4016</v>
      </c>
      <c r="C1434" s="50">
        <f>9423*1.16</f>
        <v>10930.679999999998</v>
      </c>
    </row>
    <row r="1435" spans="1:3" s="21" customFormat="1" ht="11.25" x14ac:dyDescent="0.2">
      <c r="A1435" s="41" t="s">
        <v>654</v>
      </c>
      <c r="B1435" s="13" t="s">
        <v>4017</v>
      </c>
      <c r="C1435" s="50">
        <v>9316.65</v>
      </c>
    </row>
    <row r="1436" spans="1:3" s="21" customFormat="1" ht="11.25" x14ac:dyDescent="0.2">
      <c r="A1436" s="41" t="s">
        <v>4018</v>
      </c>
      <c r="B1436" s="13" t="s">
        <v>4019</v>
      </c>
      <c r="C1436" s="50">
        <f>+(7200+210+78+600+1320)*1.16</f>
        <v>10913.279999999999</v>
      </c>
    </row>
    <row r="1437" spans="1:3" s="21" customFormat="1" ht="11.25" x14ac:dyDescent="0.2">
      <c r="A1437" s="41" t="s">
        <v>4020</v>
      </c>
      <c r="B1437" s="13" t="s">
        <v>4021</v>
      </c>
      <c r="C1437" s="50">
        <f>9000*1.16</f>
        <v>10440</v>
      </c>
    </row>
    <row r="1438" spans="1:3" s="21" customFormat="1" ht="11.25" x14ac:dyDescent="0.2">
      <c r="A1438" s="41" t="s">
        <v>4022</v>
      </c>
      <c r="B1438" s="13" t="s">
        <v>4023</v>
      </c>
      <c r="C1438" s="50">
        <f>5520*1.16</f>
        <v>6403.2</v>
      </c>
    </row>
    <row r="1439" spans="1:3" s="21" customFormat="1" ht="11.25" x14ac:dyDescent="0.2">
      <c r="A1439" s="41" t="s">
        <v>4024</v>
      </c>
      <c r="B1439" s="13" t="s">
        <v>4025</v>
      </c>
      <c r="C1439" s="50">
        <f>3800*1.16</f>
        <v>4408</v>
      </c>
    </row>
    <row r="1440" spans="1:3" s="21" customFormat="1" ht="11.25" x14ac:dyDescent="0.2">
      <c r="A1440" s="41" t="s">
        <v>4026</v>
      </c>
      <c r="B1440" s="13" t="s">
        <v>4027</v>
      </c>
      <c r="C1440" s="50">
        <f>16696.55*1.16</f>
        <v>19367.998</v>
      </c>
    </row>
    <row r="1441" spans="1:3" s="21" customFormat="1" ht="11.25" x14ac:dyDescent="0.2">
      <c r="A1441" s="41" t="s">
        <v>4028</v>
      </c>
      <c r="B1441" s="13" t="s">
        <v>4029</v>
      </c>
      <c r="C1441" s="50">
        <f>+(6551.72+258.62+1370.69+1103.45+274.14)*1.16</f>
        <v>11087.9992</v>
      </c>
    </row>
    <row r="1442" spans="1:3" s="21" customFormat="1" ht="11.25" x14ac:dyDescent="0.2">
      <c r="A1442" s="41" t="s">
        <v>651</v>
      </c>
      <c r="B1442" s="13" t="s">
        <v>4030</v>
      </c>
      <c r="C1442" s="50">
        <v>9861.2000000000007</v>
      </c>
    </row>
    <row r="1443" spans="1:3" s="21" customFormat="1" ht="11.25" x14ac:dyDescent="0.2">
      <c r="A1443" s="41" t="s">
        <v>4031</v>
      </c>
      <c r="B1443" s="13" t="s">
        <v>4032</v>
      </c>
      <c r="C1443" s="50">
        <f>4045*1.16</f>
        <v>4692.2</v>
      </c>
    </row>
    <row r="1444" spans="1:3" s="21" customFormat="1" ht="11.25" x14ac:dyDescent="0.2">
      <c r="A1444" s="41" t="s">
        <v>4033</v>
      </c>
      <c r="B1444" s="13" t="s">
        <v>4034</v>
      </c>
      <c r="C1444" s="50">
        <f>4845*1.16</f>
        <v>5620.2</v>
      </c>
    </row>
    <row r="1445" spans="1:3" s="21" customFormat="1" ht="11.25" x14ac:dyDescent="0.2">
      <c r="A1445" s="41" t="s">
        <v>4035</v>
      </c>
      <c r="B1445" s="13" t="s">
        <v>4036</v>
      </c>
      <c r="C1445" s="50">
        <f>2538*1.16</f>
        <v>2944.08</v>
      </c>
    </row>
    <row r="1446" spans="1:3" s="21" customFormat="1" ht="11.25" x14ac:dyDescent="0.2">
      <c r="A1446" s="41" t="s">
        <v>4037</v>
      </c>
      <c r="B1446" s="13" t="s">
        <v>4038</v>
      </c>
      <c r="C1446" s="50">
        <f>2934*1.16</f>
        <v>3403.4399999999996</v>
      </c>
    </row>
    <row r="1447" spans="1:3" s="21" customFormat="1" ht="11.25" x14ac:dyDescent="0.2">
      <c r="A1447" s="41" t="s">
        <v>4039</v>
      </c>
      <c r="B1447" s="13" t="s">
        <v>4040</v>
      </c>
      <c r="C1447" s="50">
        <f>9900*1.16</f>
        <v>11484</v>
      </c>
    </row>
    <row r="1448" spans="1:3" s="21" customFormat="1" ht="11.25" x14ac:dyDescent="0.2">
      <c r="A1448" s="41" t="s">
        <v>644</v>
      </c>
      <c r="B1448" s="13" t="s">
        <v>4041</v>
      </c>
      <c r="C1448" s="50">
        <f>16406.04*1.16</f>
        <v>19031.006399999998</v>
      </c>
    </row>
    <row r="1449" spans="1:3" s="21" customFormat="1" ht="11.25" x14ac:dyDescent="0.2">
      <c r="A1449" s="41" t="s">
        <v>648</v>
      </c>
      <c r="B1449" s="13" t="s">
        <v>4042</v>
      </c>
      <c r="C1449" s="50">
        <f>3970.45*1.16</f>
        <v>4605.7219999999998</v>
      </c>
    </row>
    <row r="1450" spans="1:3" s="21" customFormat="1" ht="11.25" x14ac:dyDescent="0.2">
      <c r="A1450" s="41" t="s">
        <v>4043</v>
      </c>
      <c r="B1450" s="13" t="s">
        <v>4044</v>
      </c>
      <c r="C1450" s="50">
        <f>12849.65*1.16</f>
        <v>14905.593999999999</v>
      </c>
    </row>
    <row r="1451" spans="1:3" s="21" customFormat="1" ht="11.25" x14ac:dyDescent="0.2">
      <c r="A1451" s="41" t="s">
        <v>4045</v>
      </c>
      <c r="B1451" s="13" t="s">
        <v>4046</v>
      </c>
      <c r="C1451" s="50">
        <f>12849.65*1.16</f>
        <v>14905.593999999999</v>
      </c>
    </row>
    <row r="1452" spans="1:3" s="21" customFormat="1" ht="11.25" x14ac:dyDescent="0.2">
      <c r="A1452" s="41" t="s">
        <v>1861</v>
      </c>
      <c r="B1452" s="13" t="s">
        <v>4047</v>
      </c>
      <c r="C1452" s="50">
        <v>154753.46</v>
      </c>
    </row>
    <row r="1453" spans="1:3" s="21" customFormat="1" ht="11.25" x14ac:dyDescent="0.2">
      <c r="A1453" s="41" t="s">
        <v>4048</v>
      </c>
      <c r="B1453" s="13" t="s">
        <v>4049</v>
      </c>
      <c r="C1453" s="50">
        <v>11445.72</v>
      </c>
    </row>
    <row r="1454" spans="1:3" s="21" customFormat="1" ht="11.25" x14ac:dyDescent="0.2">
      <c r="A1454" s="41" t="s">
        <v>4050</v>
      </c>
      <c r="B1454" s="13" t="s">
        <v>4051</v>
      </c>
      <c r="C1454" s="50">
        <v>15269.08</v>
      </c>
    </row>
    <row r="1455" spans="1:3" s="21" customFormat="1" ht="11.25" x14ac:dyDescent="0.2">
      <c r="A1455" s="41" t="s">
        <v>2625</v>
      </c>
      <c r="B1455" s="13" t="s">
        <v>4052</v>
      </c>
      <c r="C1455" s="50">
        <f>10948.28*1.16</f>
        <v>12700.004800000001</v>
      </c>
    </row>
    <row r="1456" spans="1:3" s="21" customFormat="1" ht="11.25" x14ac:dyDescent="0.2">
      <c r="A1456" s="41" t="s">
        <v>2519</v>
      </c>
      <c r="B1456" s="13" t="s">
        <v>4053</v>
      </c>
      <c r="C1456" s="50">
        <v>22202.400000000001</v>
      </c>
    </row>
    <row r="1457" spans="1:3" s="21" customFormat="1" ht="11.25" x14ac:dyDescent="0.2">
      <c r="A1457" s="41" t="s">
        <v>4054</v>
      </c>
      <c r="B1457" s="13" t="s">
        <v>3276</v>
      </c>
      <c r="C1457" s="50">
        <v>66088.600000000006</v>
      </c>
    </row>
    <row r="1458" spans="1:3" s="21" customFormat="1" ht="11.25" x14ac:dyDescent="0.2">
      <c r="A1458" s="41" t="s">
        <v>4055</v>
      </c>
      <c r="B1458" s="13" t="s">
        <v>4056</v>
      </c>
      <c r="C1458" s="50">
        <v>20816.2</v>
      </c>
    </row>
    <row r="1459" spans="1:3" s="21" customFormat="1" ht="11.25" x14ac:dyDescent="0.2">
      <c r="A1459" s="41" t="s">
        <v>4057</v>
      </c>
      <c r="B1459" s="13" t="s">
        <v>4058</v>
      </c>
      <c r="C1459" s="50">
        <v>244400</v>
      </c>
    </row>
    <row r="1460" spans="1:3" s="21" customFormat="1" ht="11.25" x14ac:dyDescent="0.2">
      <c r="A1460" s="41" t="s">
        <v>2728</v>
      </c>
      <c r="B1460" s="13" t="s">
        <v>4059</v>
      </c>
      <c r="C1460" s="54">
        <v>93017.69</v>
      </c>
    </row>
    <row r="1461" spans="1:3" s="21" customFormat="1" ht="11.25" x14ac:dyDescent="0.2">
      <c r="A1461" s="41" t="s">
        <v>2731</v>
      </c>
      <c r="B1461" s="13" t="s">
        <v>4060</v>
      </c>
      <c r="C1461" s="54"/>
    </row>
    <row r="1462" spans="1:3" s="21" customFormat="1" ht="11.25" x14ac:dyDescent="0.2">
      <c r="A1462" s="41" t="s">
        <v>2734</v>
      </c>
      <c r="B1462" s="13" t="s">
        <v>4061</v>
      </c>
      <c r="C1462" s="54"/>
    </row>
    <row r="1463" spans="1:3" s="21" customFormat="1" ht="11.25" x14ac:dyDescent="0.2">
      <c r="A1463" s="41" t="s">
        <v>2737</v>
      </c>
      <c r="B1463" s="13" t="s">
        <v>4062</v>
      </c>
      <c r="C1463" s="54"/>
    </row>
    <row r="1464" spans="1:3" s="21" customFormat="1" ht="11.25" x14ac:dyDescent="0.2">
      <c r="A1464" s="41" t="s">
        <v>2741</v>
      </c>
      <c r="B1464" s="13" t="s">
        <v>4063</v>
      </c>
      <c r="C1464" s="50">
        <v>12000</v>
      </c>
    </row>
    <row r="1465" spans="1:3" s="21" customFormat="1" ht="11.25" x14ac:dyDescent="0.2">
      <c r="A1465" s="41" t="s">
        <v>4064</v>
      </c>
      <c r="B1465" s="13" t="s">
        <v>4065</v>
      </c>
      <c r="C1465" s="50">
        <v>2496.3200000000002</v>
      </c>
    </row>
    <row r="1466" spans="1:3" s="21" customFormat="1" ht="11.25" x14ac:dyDescent="0.2">
      <c r="A1466" s="41" t="s">
        <v>4066</v>
      </c>
      <c r="B1466" s="13" t="s">
        <v>4067</v>
      </c>
      <c r="C1466" s="50">
        <v>4370</v>
      </c>
    </row>
    <row r="1467" spans="1:3" s="21" customFormat="1" ht="11.25" x14ac:dyDescent="0.2">
      <c r="A1467" s="41" t="s">
        <v>4068</v>
      </c>
      <c r="B1467" s="13" t="s">
        <v>4069</v>
      </c>
      <c r="C1467" s="50">
        <v>38167.480000000003</v>
      </c>
    </row>
    <row r="1468" spans="1:3" s="21" customFormat="1" ht="11.25" x14ac:dyDescent="0.2">
      <c r="A1468" s="41" t="s">
        <v>640</v>
      </c>
      <c r="B1468" s="13" t="s">
        <v>4070</v>
      </c>
      <c r="C1468" s="50">
        <v>4817.4799999999996</v>
      </c>
    </row>
    <row r="1469" spans="1:3" s="21" customFormat="1" ht="11.25" x14ac:dyDescent="0.2">
      <c r="A1469" s="41" t="s">
        <v>4071</v>
      </c>
      <c r="B1469" s="13" t="s">
        <v>4072</v>
      </c>
      <c r="C1469" s="50">
        <v>31378</v>
      </c>
    </row>
    <row r="1470" spans="1:3" s="21" customFormat="1" ht="11.25" x14ac:dyDescent="0.2">
      <c r="A1470" s="41" t="s">
        <v>4073</v>
      </c>
      <c r="B1470" s="13" t="s">
        <v>4074</v>
      </c>
      <c r="C1470" s="50">
        <f>8170*1.16</f>
        <v>9477.1999999999989</v>
      </c>
    </row>
    <row r="1471" spans="1:3" s="21" customFormat="1" ht="11.25" x14ac:dyDescent="0.2">
      <c r="A1471" s="41" t="s">
        <v>4075</v>
      </c>
      <c r="B1471" s="13" t="s">
        <v>4076</v>
      </c>
      <c r="C1471" s="50">
        <f>8170*1.16</f>
        <v>9477.1999999999989</v>
      </c>
    </row>
    <row r="1472" spans="1:3" s="21" customFormat="1" ht="11.25" x14ac:dyDescent="0.2">
      <c r="A1472" s="41" t="s">
        <v>4077</v>
      </c>
      <c r="B1472" s="13" t="s">
        <v>4078</v>
      </c>
      <c r="C1472" s="50">
        <f>8390*1.16</f>
        <v>9732.4</v>
      </c>
    </row>
    <row r="1473" spans="1:3" s="21" customFormat="1" ht="11.25" x14ac:dyDescent="0.2">
      <c r="A1473" s="41" t="s">
        <v>4079</v>
      </c>
      <c r="B1473" s="13" t="s">
        <v>4080</v>
      </c>
      <c r="C1473" s="50">
        <f>10370*1.16</f>
        <v>12029.199999999999</v>
      </c>
    </row>
    <row r="1474" spans="1:3" s="21" customFormat="1" ht="11.25" x14ac:dyDescent="0.2">
      <c r="A1474" s="41" t="s">
        <v>4081</v>
      </c>
      <c r="B1474" s="13" t="s">
        <v>4082</v>
      </c>
      <c r="C1474" s="50">
        <f>10370*1.16</f>
        <v>12029.199999999999</v>
      </c>
    </row>
    <row r="1475" spans="1:3" s="21" customFormat="1" ht="11.25" x14ac:dyDescent="0.2">
      <c r="A1475" s="41" t="s">
        <v>4083</v>
      </c>
      <c r="B1475" s="13" t="s">
        <v>4084</v>
      </c>
      <c r="C1475" s="50">
        <v>6266.57</v>
      </c>
    </row>
    <row r="1476" spans="1:3" s="21" customFormat="1" ht="11.25" x14ac:dyDescent="0.2">
      <c r="A1476" s="41" t="s">
        <v>4085</v>
      </c>
      <c r="B1476" s="13" t="s">
        <v>4086</v>
      </c>
      <c r="C1476" s="50">
        <v>3227.38</v>
      </c>
    </row>
    <row r="1477" spans="1:3" s="21" customFormat="1" ht="11.25" x14ac:dyDescent="0.2">
      <c r="A1477" s="41" t="s">
        <v>4087</v>
      </c>
      <c r="B1477" s="13" t="s">
        <v>4088</v>
      </c>
      <c r="C1477" s="50">
        <v>4294.57</v>
      </c>
    </row>
    <row r="1478" spans="1:3" s="21" customFormat="1" ht="11.25" x14ac:dyDescent="0.2">
      <c r="A1478" s="41" t="s">
        <v>4089</v>
      </c>
      <c r="B1478" s="13" t="s">
        <v>4090</v>
      </c>
      <c r="C1478" s="50">
        <v>2490</v>
      </c>
    </row>
    <row r="1479" spans="1:3" s="21" customFormat="1" ht="11.25" x14ac:dyDescent="0.2">
      <c r="A1479" s="41" t="s">
        <v>2643</v>
      </c>
      <c r="B1479" s="13" t="s">
        <v>2641</v>
      </c>
      <c r="C1479" s="50">
        <v>3990</v>
      </c>
    </row>
    <row r="1480" spans="1:3" s="21" customFormat="1" ht="11.25" x14ac:dyDescent="0.2">
      <c r="A1480" s="41" t="s">
        <v>2639</v>
      </c>
      <c r="B1480" s="13" t="s">
        <v>4091</v>
      </c>
      <c r="C1480" s="50">
        <v>2667</v>
      </c>
    </row>
    <row r="1481" spans="1:3" s="21" customFormat="1" ht="11.25" x14ac:dyDescent="0.2">
      <c r="A1481" s="41" t="s">
        <v>4092</v>
      </c>
      <c r="B1481" s="13" t="s">
        <v>4093</v>
      </c>
      <c r="C1481" s="50">
        <v>3062.4</v>
      </c>
    </row>
    <row r="1482" spans="1:3" s="21" customFormat="1" ht="11.25" x14ac:dyDescent="0.2">
      <c r="A1482" s="41" t="s">
        <v>4094</v>
      </c>
      <c r="B1482" s="13" t="s">
        <v>4095</v>
      </c>
      <c r="C1482" s="50">
        <v>2998.99</v>
      </c>
    </row>
    <row r="1483" spans="1:3" s="21" customFormat="1" ht="11.25" x14ac:dyDescent="0.2">
      <c r="A1483" s="41" t="s">
        <v>4096</v>
      </c>
      <c r="B1483" s="13" t="s">
        <v>4097</v>
      </c>
      <c r="C1483" s="50">
        <v>3974.25</v>
      </c>
    </row>
    <row r="1484" spans="1:3" s="21" customFormat="1" ht="11.25" x14ac:dyDescent="0.2">
      <c r="A1484" s="41" t="s">
        <v>4098</v>
      </c>
      <c r="B1484" s="13" t="s">
        <v>4099</v>
      </c>
      <c r="C1484" s="50">
        <v>1274.49</v>
      </c>
    </row>
    <row r="1485" spans="1:3" s="21" customFormat="1" ht="11.25" x14ac:dyDescent="0.2">
      <c r="A1485" s="41" t="s">
        <v>1226</v>
      </c>
      <c r="B1485" s="13" t="s">
        <v>4100</v>
      </c>
      <c r="C1485" s="50">
        <v>21999</v>
      </c>
    </row>
    <row r="1486" spans="1:3" s="21" customFormat="1" ht="11.25" x14ac:dyDescent="0.2">
      <c r="A1486" s="41" t="s">
        <v>4101</v>
      </c>
      <c r="B1486" s="13" t="s">
        <v>4095</v>
      </c>
      <c r="C1486" s="50">
        <v>2998.99</v>
      </c>
    </row>
    <row r="1487" spans="1:3" s="21" customFormat="1" ht="11.25" x14ac:dyDescent="0.2">
      <c r="A1487" s="41" t="s">
        <v>4102</v>
      </c>
      <c r="B1487" s="13" t="s">
        <v>4097</v>
      </c>
      <c r="C1487" s="50">
        <v>3974.25</v>
      </c>
    </row>
    <row r="1488" spans="1:3" s="21" customFormat="1" ht="11.25" x14ac:dyDescent="0.2">
      <c r="A1488" s="41" t="s">
        <v>4103</v>
      </c>
      <c r="B1488" s="13" t="s">
        <v>4099</v>
      </c>
      <c r="C1488" s="50">
        <v>1274.49</v>
      </c>
    </row>
    <row r="1489" spans="1:3" s="21" customFormat="1" ht="11.25" x14ac:dyDescent="0.2">
      <c r="A1489" s="41" t="s">
        <v>1228</v>
      </c>
      <c r="B1489" s="13" t="s">
        <v>4100</v>
      </c>
      <c r="C1489" s="50">
        <v>21999</v>
      </c>
    </row>
    <row r="1490" spans="1:3" s="21" customFormat="1" ht="11.25" x14ac:dyDescent="0.2">
      <c r="A1490" s="41" t="s">
        <v>4104</v>
      </c>
      <c r="B1490" s="13" t="s">
        <v>4105</v>
      </c>
      <c r="C1490" s="50">
        <v>524.25</v>
      </c>
    </row>
    <row r="1491" spans="1:3" s="21" customFormat="1" ht="11.25" x14ac:dyDescent="0.2">
      <c r="A1491" s="41" t="s">
        <v>4106</v>
      </c>
      <c r="B1491" s="13" t="s">
        <v>4107</v>
      </c>
      <c r="C1491" s="50">
        <v>3486.75</v>
      </c>
    </row>
    <row r="1492" spans="1:3" s="21" customFormat="1" ht="11.25" x14ac:dyDescent="0.2">
      <c r="A1492" s="41" t="s">
        <v>4108</v>
      </c>
      <c r="B1492" s="13" t="s">
        <v>4109</v>
      </c>
      <c r="C1492" s="50">
        <v>3149.25</v>
      </c>
    </row>
    <row r="1493" spans="1:3" s="21" customFormat="1" ht="11.25" x14ac:dyDescent="0.2">
      <c r="A1493" s="41" t="s">
        <v>4110</v>
      </c>
      <c r="B1493" s="13" t="s">
        <v>4099</v>
      </c>
      <c r="C1493" s="50">
        <v>1653</v>
      </c>
    </row>
    <row r="1494" spans="1:3" s="21" customFormat="1" ht="11.25" x14ac:dyDescent="0.2">
      <c r="A1494" s="41" t="s">
        <v>4111</v>
      </c>
      <c r="B1494" s="13" t="s">
        <v>4112</v>
      </c>
      <c r="C1494" s="50">
        <v>3186.75</v>
      </c>
    </row>
    <row r="1495" spans="1:3" s="21" customFormat="1" ht="11.25" x14ac:dyDescent="0.2">
      <c r="A1495" s="41" t="s">
        <v>1231</v>
      </c>
      <c r="B1495" s="13" t="s">
        <v>4113</v>
      </c>
      <c r="C1495" s="50">
        <v>18000</v>
      </c>
    </row>
    <row r="1496" spans="1:3" s="21" customFormat="1" ht="11.25" x14ac:dyDescent="0.2">
      <c r="A1496" s="41" t="s">
        <v>4114</v>
      </c>
      <c r="B1496" s="13" t="s">
        <v>4115</v>
      </c>
      <c r="C1496" s="50">
        <v>12180</v>
      </c>
    </row>
    <row r="1497" spans="1:3" s="21" customFormat="1" ht="11.25" x14ac:dyDescent="0.2">
      <c r="A1497" s="41" t="s">
        <v>2635</v>
      </c>
      <c r="B1497" s="13" t="s">
        <v>4116</v>
      </c>
      <c r="C1497" s="50">
        <v>2019</v>
      </c>
    </row>
    <row r="1498" spans="1:3" s="21" customFormat="1" ht="11.25" x14ac:dyDescent="0.2">
      <c r="A1498" s="41" t="s">
        <v>4117</v>
      </c>
      <c r="B1498" s="13" t="s">
        <v>4115</v>
      </c>
      <c r="C1498" s="50">
        <v>12180</v>
      </c>
    </row>
    <row r="1499" spans="1:3" s="21" customFormat="1" ht="11.25" x14ac:dyDescent="0.2">
      <c r="A1499" s="41" t="s">
        <v>4117</v>
      </c>
      <c r="B1499" s="13" t="s">
        <v>4118</v>
      </c>
      <c r="C1499" s="50">
        <v>9239.01</v>
      </c>
    </row>
    <row r="1500" spans="1:3" s="21" customFormat="1" ht="11.25" x14ac:dyDescent="0.2">
      <c r="A1500" s="41" t="s">
        <v>4119</v>
      </c>
      <c r="B1500" s="13" t="s">
        <v>4120</v>
      </c>
      <c r="C1500" s="50">
        <v>3199</v>
      </c>
    </row>
    <row r="1501" spans="1:3" s="21" customFormat="1" ht="11.25" x14ac:dyDescent="0.2">
      <c r="A1501" s="41" t="s">
        <v>4121</v>
      </c>
      <c r="B1501" s="13" t="s">
        <v>4122</v>
      </c>
      <c r="C1501" s="50">
        <v>4780</v>
      </c>
    </row>
    <row r="1502" spans="1:3" s="21" customFormat="1" ht="11.25" x14ac:dyDescent="0.2">
      <c r="A1502" s="41" t="s">
        <v>4123</v>
      </c>
      <c r="B1502" s="13" t="s">
        <v>4124</v>
      </c>
      <c r="C1502" s="50">
        <v>4175</v>
      </c>
    </row>
    <row r="1503" spans="1:3" s="21" customFormat="1" ht="11.25" x14ac:dyDescent="0.2">
      <c r="A1503" s="41" t="s">
        <v>4125</v>
      </c>
      <c r="B1503" s="13" t="s">
        <v>4126</v>
      </c>
      <c r="C1503" s="50">
        <v>1349.99</v>
      </c>
    </row>
    <row r="1504" spans="1:3" s="21" customFormat="1" ht="11.25" x14ac:dyDescent="0.2">
      <c r="A1504" s="41" t="s">
        <v>2744</v>
      </c>
      <c r="B1504" s="13" t="s">
        <v>4127</v>
      </c>
      <c r="C1504" s="50">
        <v>45782.25</v>
      </c>
    </row>
    <row r="1505" spans="1:3" s="21" customFormat="1" ht="11.25" x14ac:dyDescent="0.2">
      <c r="A1505" s="41" t="s">
        <v>2747</v>
      </c>
      <c r="B1505" s="13" t="s">
        <v>4128</v>
      </c>
      <c r="C1505" s="50">
        <v>31475.25</v>
      </c>
    </row>
    <row r="1506" spans="1:3" s="21" customFormat="1" ht="11.25" x14ac:dyDescent="0.2">
      <c r="A1506" s="41" t="s">
        <v>2750</v>
      </c>
      <c r="B1506" s="13" t="s">
        <v>4129</v>
      </c>
      <c r="C1506" s="50">
        <v>1220.8900000000001</v>
      </c>
    </row>
    <row r="1507" spans="1:3" s="21" customFormat="1" ht="11.25" x14ac:dyDescent="0.2">
      <c r="A1507" s="41" t="s">
        <v>2753</v>
      </c>
      <c r="B1507" s="13" t="s">
        <v>4130</v>
      </c>
      <c r="C1507" s="50">
        <v>4449.75</v>
      </c>
    </row>
    <row r="1508" spans="1:3" s="21" customFormat="1" ht="11.25" x14ac:dyDescent="0.2">
      <c r="A1508" s="41" t="s">
        <v>2628</v>
      </c>
      <c r="B1508" s="13" t="s">
        <v>4131</v>
      </c>
      <c r="C1508" s="50">
        <v>5680</v>
      </c>
    </row>
    <row r="1509" spans="1:3" s="21" customFormat="1" ht="11.25" x14ac:dyDescent="0.2">
      <c r="A1509" s="41" t="s">
        <v>2756</v>
      </c>
      <c r="B1509" s="13" t="s">
        <v>4132</v>
      </c>
      <c r="C1509" s="50">
        <v>42432.800000000003</v>
      </c>
    </row>
    <row r="1510" spans="1:3" s="21" customFormat="1" ht="11.25" x14ac:dyDescent="0.2">
      <c r="A1510" s="41" t="s">
        <v>4133</v>
      </c>
      <c r="B1510" s="13" t="s">
        <v>4134</v>
      </c>
      <c r="C1510" s="50">
        <v>19291.66</v>
      </c>
    </row>
    <row r="1511" spans="1:3" s="21" customFormat="1" ht="11.25" x14ac:dyDescent="0.2">
      <c r="A1511" s="41" t="s">
        <v>657</v>
      </c>
      <c r="B1511" s="13" t="s">
        <v>4135</v>
      </c>
      <c r="C1511" s="50">
        <f>2258.62*1.16</f>
        <v>2619.9991999999997</v>
      </c>
    </row>
    <row r="1512" spans="1:3" s="21" customFormat="1" ht="11.25" x14ac:dyDescent="0.2">
      <c r="A1512" s="41" t="s">
        <v>4136</v>
      </c>
      <c r="B1512" s="13" t="s">
        <v>4135</v>
      </c>
      <c r="C1512" s="50">
        <f>2258.62*1.16</f>
        <v>2619.9991999999997</v>
      </c>
    </row>
    <row r="1513" spans="1:3" s="21" customFormat="1" ht="11.25" x14ac:dyDescent="0.2">
      <c r="A1513" s="41" t="s">
        <v>4137</v>
      </c>
      <c r="B1513" s="13" t="s">
        <v>4138</v>
      </c>
      <c r="C1513" s="50">
        <f>1206.9*1.16</f>
        <v>1400.0039999999999</v>
      </c>
    </row>
    <row r="1514" spans="1:3" s="21" customFormat="1" ht="11.25" x14ac:dyDescent="0.2">
      <c r="A1514" s="41" t="s">
        <v>4139</v>
      </c>
      <c r="B1514" s="13" t="s">
        <v>4140</v>
      </c>
      <c r="C1514" s="50">
        <v>7848.56</v>
      </c>
    </row>
    <row r="1515" spans="1:3" s="21" customFormat="1" ht="11.25" x14ac:dyDescent="0.2">
      <c r="A1515" s="41" t="s">
        <v>4141</v>
      </c>
      <c r="B1515" s="13" t="s">
        <v>4142</v>
      </c>
      <c r="C1515" s="50">
        <v>2500.0300000000002</v>
      </c>
    </row>
    <row r="1516" spans="1:3" s="21" customFormat="1" ht="11.25" x14ac:dyDescent="0.2">
      <c r="A1516" s="41" t="s">
        <v>4143</v>
      </c>
      <c r="B1516" s="13" t="s">
        <v>4144</v>
      </c>
      <c r="C1516" s="50">
        <v>9744</v>
      </c>
    </row>
    <row r="1517" spans="1:3" s="21" customFormat="1" ht="11.25" x14ac:dyDescent="0.2">
      <c r="A1517" s="41" t="s">
        <v>2762</v>
      </c>
      <c r="B1517" s="13" t="s">
        <v>4145</v>
      </c>
      <c r="C1517" s="50">
        <v>5776.8</v>
      </c>
    </row>
    <row r="1518" spans="1:3" s="21" customFormat="1" ht="11.25" x14ac:dyDescent="0.2">
      <c r="A1518" s="41" t="s">
        <v>2765</v>
      </c>
      <c r="B1518" s="13" t="s">
        <v>4146</v>
      </c>
      <c r="C1518" s="50">
        <v>6472.8</v>
      </c>
    </row>
    <row r="1519" spans="1:3" s="21" customFormat="1" ht="11.25" x14ac:dyDescent="0.2">
      <c r="A1519" s="41" t="s">
        <v>2768</v>
      </c>
      <c r="B1519" s="13" t="s">
        <v>4147</v>
      </c>
      <c r="C1519" s="50">
        <v>17922</v>
      </c>
    </row>
    <row r="1520" spans="1:3" s="21" customFormat="1" ht="11.25" x14ac:dyDescent="0.2">
      <c r="A1520" s="41" t="s">
        <v>2771</v>
      </c>
      <c r="B1520" s="13" t="s">
        <v>4148</v>
      </c>
      <c r="C1520" s="50">
        <v>5080.8</v>
      </c>
    </row>
    <row r="1521" spans="1:3" s="21" customFormat="1" ht="11.25" x14ac:dyDescent="0.2">
      <c r="A1521" s="41" t="s">
        <v>2773</v>
      </c>
      <c r="B1521" s="13" t="s">
        <v>4149</v>
      </c>
      <c r="C1521" s="50">
        <v>63464.76</v>
      </c>
    </row>
    <row r="1522" spans="1:3" s="21" customFormat="1" ht="11.25" x14ac:dyDescent="0.2">
      <c r="A1522" s="41" t="s">
        <v>2775</v>
      </c>
      <c r="B1522" s="13" t="s">
        <v>4150</v>
      </c>
      <c r="C1522" s="50">
        <v>43632.11</v>
      </c>
    </row>
    <row r="1523" spans="1:3" s="21" customFormat="1" ht="11.25" x14ac:dyDescent="0.2">
      <c r="A1523" s="41" t="s">
        <v>2777</v>
      </c>
      <c r="B1523" s="13" t="s">
        <v>4151</v>
      </c>
      <c r="C1523" s="50">
        <v>1560.17</v>
      </c>
    </row>
    <row r="1524" spans="1:3" s="21" customFormat="1" ht="11.25" x14ac:dyDescent="0.2">
      <c r="A1524" s="41" t="s">
        <v>2779</v>
      </c>
      <c r="B1524" s="13" t="s">
        <v>4152</v>
      </c>
      <c r="C1524" s="50">
        <v>6167.99</v>
      </c>
    </row>
    <row r="1525" spans="1:3" s="21" customFormat="1" ht="11.25" x14ac:dyDescent="0.2">
      <c r="A1525" s="41" t="s">
        <v>2781</v>
      </c>
      <c r="B1525" s="13" t="s">
        <v>4132</v>
      </c>
      <c r="C1525" s="50">
        <v>48714.2</v>
      </c>
    </row>
    <row r="1526" spans="1:3" s="21" customFormat="1" ht="11.25" x14ac:dyDescent="0.2">
      <c r="A1526" s="41" t="s">
        <v>4153</v>
      </c>
      <c r="B1526" s="8" t="s">
        <v>4154</v>
      </c>
      <c r="C1526" s="50">
        <v>2505.6</v>
      </c>
    </row>
    <row r="1527" spans="1:3" s="21" customFormat="1" ht="11.25" x14ac:dyDescent="0.2">
      <c r="A1527" s="41" t="s">
        <v>4155</v>
      </c>
      <c r="B1527" s="8" t="s">
        <v>4156</v>
      </c>
      <c r="C1527" s="50">
        <v>4267.0600000000004</v>
      </c>
    </row>
    <row r="1528" spans="1:3" s="21" customFormat="1" ht="11.25" x14ac:dyDescent="0.2">
      <c r="A1528" s="41" t="s">
        <v>1180</v>
      </c>
      <c r="B1528" s="8" t="s">
        <v>4157</v>
      </c>
      <c r="C1528" s="50">
        <v>5776.8</v>
      </c>
    </row>
    <row r="1529" spans="1:3" s="21" customFormat="1" ht="11.25" x14ac:dyDescent="0.2">
      <c r="A1529" s="41" t="s">
        <v>4158</v>
      </c>
      <c r="B1529" s="8" t="s">
        <v>4159</v>
      </c>
      <c r="C1529" s="50">
        <v>20131.8</v>
      </c>
    </row>
    <row r="1530" spans="1:3" s="21" customFormat="1" ht="11.25" x14ac:dyDescent="0.2">
      <c r="A1530" s="41" t="s">
        <v>1183</v>
      </c>
      <c r="B1530" s="8" t="s">
        <v>4160</v>
      </c>
      <c r="C1530" s="50">
        <v>20131.8</v>
      </c>
    </row>
    <row r="1531" spans="1:3" s="21" customFormat="1" ht="11.25" x14ac:dyDescent="0.2">
      <c r="A1531" s="41" t="s">
        <v>4161</v>
      </c>
      <c r="B1531" s="8" t="s">
        <v>4162</v>
      </c>
      <c r="C1531" s="50">
        <v>20131.8</v>
      </c>
    </row>
    <row r="1532" spans="1:3" s="21" customFormat="1" ht="11.25" x14ac:dyDescent="0.2">
      <c r="A1532" s="41" t="s">
        <v>1186</v>
      </c>
      <c r="B1532" s="8" t="s">
        <v>4163</v>
      </c>
      <c r="C1532" s="50">
        <v>20131.8</v>
      </c>
    </row>
    <row r="1533" spans="1:3" s="21" customFormat="1" ht="11.25" x14ac:dyDescent="0.2">
      <c r="A1533" s="41" t="s">
        <v>4164</v>
      </c>
      <c r="B1533" s="8" t="s">
        <v>4165</v>
      </c>
      <c r="C1533" s="50">
        <v>20131.8</v>
      </c>
    </row>
    <row r="1534" spans="1:3" s="21" customFormat="1" ht="11.25" x14ac:dyDescent="0.2">
      <c r="A1534" s="41" t="s">
        <v>1189</v>
      </c>
      <c r="B1534" s="8" t="s">
        <v>4166</v>
      </c>
      <c r="C1534" s="50">
        <v>20131.8</v>
      </c>
    </row>
    <row r="1535" spans="1:3" s="21" customFormat="1" ht="11.25" x14ac:dyDescent="0.2">
      <c r="A1535" s="41" t="s">
        <v>1192</v>
      </c>
      <c r="B1535" s="8" t="s">
        <v>4167</v>
      </c>
      <c r="C1535" s="50">
        <v>19267.599999999999</v>
      </c>
    </row>
    <row r="1536" spans="1:3" s="21" customFormat="1" ht="11.25" x14ac:dyDescent="0.2">
      <c r="A1536" s="41" t="s">
        <v>1194</v>
      </c>
      <c r="B1536" s="8" t="s">
        <v>4168</v>
      </c>
      <c r="C1536" s="50">
        <v>19267.599999999999</v>
      </c>
    </row>
    <row r="1537" spans="1:3" s="21" customFormat="1" ht="11.25" x14ac:dyDescent="0.2">
      <c r="A1537" s="41" t="s">
        <v>1196</v>
      </c>
      <c r="B1537" s="8" t="s">
        <v>4169</v>
      </c>
      <c r="C1537" s="50">
        <v>19267.599999999999</v>
      </c>
    </row>
    <row r="1538" spans="1:3" s="21" customFormat="1" ht="11.25" x14ac:dyDescent="0.2">
      <c r="A1538" s="41" t="s">
        <v>1198</v>
      </c>
      <c r="B1538" s="8" t="s">
        <v>4170</v>
      </c>
      <c r="C1538" s="50">
        <v>19267.599999999999</v>
      </c>
    </row>
    <row r="1539" spans="1:3" s="21" customFormat="1" ht="11.25" x14ac:dyDescent="0.2">
      <c r="A1539" s="41" t="s">
        <v>1200</v>
      </c>
      <c r="B1539" s="8" t="s">
        <v>4171</v>
      </c>
      <c r="C1539" s="50">
        <v>19267.599999999999</v>
      </c>
    </row>
    <row r="1540" spans="1:3" s="21" customFormat="1" ht="11.25" x14ac:dyDescent="0.2">
      <c r="A1540" s="41" t="s">
        <v>1202</v>
      </c>
      <c r="B1540" s="8" t="s">
        <v>4172</v>
      </c>
      <c r="C1540" s="50">
        <v>19267.599999999999</v>
      </c>
    </row>
    <row r="1541" spans="1:3" s="21" customFormat="1" ht="11.25" x14ac:dyDescent="0.2">
      <c r="A1541" s="41" t="s">
        <v>1204</v>
      </c>
      <c r="B1541" s="8" t="s">
        <v>4173</v>
      </c>
      <c r="C1541" s="50">
        <v>19267.599999999999</v>
      </c>
    </row>
    <row r="1542" spans="1:3" s="21" customFormat="1" ht="11.25" x14ac:dyDescent="0.2">
      <c r="A1542" s="41" t="s">
        <v>1206</v>
      </c>
      <c r="B1542" s="8" t="s">
        <v>4174</v>
      </c>
      <c r="C1542" s="50">
        <v>19267.599999999999</v>
      </c>
    </row>
    <row r="1543" spans="1:3" s="21" customFormat="1" ht="11.25" x14ac:dyDescent="0.2">
      <c r="A1543" s="41" t="s">
        <v>1208</v>
      </c>
      <c r="B1543" s="8" t="s">
        <v>4175</v>
      </c>
      <c r="C1543" s="50">
        <v>19267.599999999999</v>
      </c>
    </row>
    <row r="1544" spans="1:3" s="21" customFormat="1" ht="11.25" x14ac:dyDescent="0.2">
      <c r="A1544" s="41" t="s">
        <v>1210</v>
      </c>
      <c r="B1544" s="8" t="s">
        <v>4176</v>
      </c>
      <c r="C1544" s="50">
        <v>19267.599999999999</v>
      </c>
    </row>
    <row r="1545" spans="1:3" s="21" customFormat="1" ht="11.25" x14ac:dyDescent="0.2">
      <c r="A1545" s="41" t="s">
        <v>4177</v>
      </c>
      <c r="B1545" s="8" t="s">
        <v>4178</v>
      </c>
      <c r="C1545" s="50">
        <v>13210.08</v>
      </c>
    </row>
    <row r="1546" spans="1:3" s="21" customFormat="1" ht="11.25" x14ac:dyDescent="0.2">
      <c r="A1546" s="41" t="s">
        <v>2645</v>
      </c>
      <c r="B1546" s="8" t="s">
        <v>4179</v>
      </c>
      <c r="C1546" s="50">
        <v>6343.92</v>
      </c>
    </row>
    <row r="1547" spans="1:3" s="21" customFormat="1" ht="11.25" x14ac:dyDescent="0.2">
      <c r="A1547" s="41" t="s">
        <v>4180</v>
      </c>
      <c r="B1547" s="8" t="s">
        <v>4181</v>
      </c>
      <c r="C1547" s="50">
        <v>10920</v>
      </c>
    </row>
    <row r="1548" spans="1:3" s="21" customFormat="1" ht="11.25" x14ac:dyDescent="0.2">
      <c r="A1548" s="41" t="s">
        <v>1213</v>
      </c>
      <c r="B1548" s="8" t="s">
        <v>4182</v>
      </c>
      <c r="C1548" s="50">
        <v>17394.2</v>
      </c>
    </row>
    <row r="1549" spans="1:3" s="21" customFormat="1" ht="11.25" x14ac:dyDescent="0.2">
      <c r="A1549" s="41" t="s">
        <v>1215</v>
      </c>
      <c r="B1549" s="8" t="s">
        <v>4182</v>
      </c>
      <c r="C1549" s="50">
        <v>17394.2</v>
      </c>
    </row>
    <row r="1550" spans="1:3" s="21" customFormat="1" ht="11.25" x14ac:dyDescent="0.2">
      <c r="A1550" s="41" t="s">
        <v>1217</v>
      </c>
      <c r="B1550" s="8" t="s">
        <v>4182</v>
      </c>
      <c r="C1550" s="50">
        <v>17394.2</v>
      </c>
    </row>
    <row r="1551" spans="1:3" s="21" customFormat="1" ht="11.25" x14ac:dyDescent="0.2">
      <c r="A1551" s="41" t="s">
        <v>1219</v>
      </c>
      <c r="B1551" s="8" t="s">
        <v>4182</v>
      </c>
      <c r="C1551" s="50">
        <v>17394.2</v>
      </c>
    </row>
    <row r="1552" spans="1:3" s="21" customFormat="1" ht="11.25" x14ac:dyDescent="0.2">
      <c r="A1552" s="41" t="s">
        <v>1221</v>
      </c>
      <c r="B1552" s="8" t="s">
        <v>4182</v>
      </c>
      <c r="C1552" s="50">
        <v>17394.2</v>
      </c>
    </row>
    <row r="1553" spans="1:3" s="21" customFormat="1" ht="11.25" x14ac:dyDescent="0.2">
      <c r="A1553" s="41" t="s">
        <v>1223</v>
      </c>
      <c r="B1553" s="8" t="s">
        <v>4182</v>
      </c>
      <c r="C1553" s="50">
        <v>17394.2</v>
      </c>
    </row>
    <row r="1554" spans="1:3" s="21" customFormat="1" ht="11.25" x14ac:dyDescent="0.2">
      <c r="A1554" s="41" t="s">
        <v>4183</v>
      </c>
      <c r="B1554" s="8" t="s">
        <v>4182</v>
      </c>
      <c r="C1554" s="50">
        <v>17394.2</v>
      </c>
    </row>
    <row r="1555" spans="1:3" s="21" customFormat="1" ht="11.25" x14ac:dyDescent="0.2">
      <c r="A1555" s="41" t="s">
        <v>2784</v>
      </c>
      <c r="B1555" s="8" t="s">
        <v>4184</v>
      </c>
      <c r="C1555" s="50">
        <v>106140</v>
      </c>
    </row>
    <row r="1556" spans="1:3" s="21" customFormat="1" ht="11.25" x14ac:dyDescent="0.2">
      <c r="A1556" s="41" t="s">
        <v>4185</v>
      </c>
      <c r="B1556" s="8" t="s">
        <v>4186</v>
      </c>
      <c r="C1556" s="50">
        <v>83173.16</v>
      </c>
    </row>
    <row r="1557" spans="1:3" s="21" customFormat="1" ht="11.25" x14ac:dyDescent="0.2">
      <c r="A1557" s="41" t="s">
        <v>123</v>
      </c>
      <c r="B1557" s="16" t="s">
        <v>4187</v>
      </c>
      <c r="C1557" s="50">
        <v>55680</v>
      </c>
    </row>
    <row r="1558" spans="1:3" s="21" customFormat="1" ht="11.25" x14ac:dyDescent="0.2">
      <c r="A1558" s="41" t="s">
        <v>123</v>
      </c>
      <c r="B1558" s="16" t="s">
        <v>4188</v>
      </c>
      <c r="C1558" s="50">
        <v>38280</v>
      </c>
    </row>
    <row r="1559" spans="1:3" s="21" customFormat="1" ht="11.25" x14ac:dyDescent="0.2">
      <c r="A1559" s="41" t="s">
        <v>123</v>
      </c>
      <c r="B1559" s="16" t="s">
        <v>4189</v>
      </c>
      <c r="C1559" s="50">
        <v>1368.8</v>
      </c>
    </row>
    <row r="1560" spans="1:3" s="21" customFormat="1" ht="11.25" x14ac:dyDescent="0.2">
      <c r="A1560" s="41" t="s">
        <v>123</v>
      </c>
      <c r="B1560" s="16" t="s">
        <v>4190</v>
      </c>
      <c r="C1560" s="50">
        <v>5411.4</v>
      </c>
    </row>
    <row r="1561" spans="1:3" s="21" customFormat="1" ht="11.25" x14ac:dyDescent="0.2">
      <c r="A1561" s="41" t="s">
        <v>126</v>
      </c>
      <c r="B1561" s="16" t="s">
        <v>4191</v>
      </c>
      <c r="C1561" s="50">
        <v>7658</v>
      </c>
    </row>
    <row r="1562" spans="1:3" s="21" customFormat="1" ht="11.25" x14ac:dyDescent="0.2">
      <c r="A1562" s="41" t="s">
        <v>129</v>
      </c>
      <c r="B1562" s="16" t="s">
        <v>4192</v>
      </c>
      <c r="C1562" s="50">
        <v>149623.5</v>
      </c>
    </row>
    <row r="1563" spans="1:3" s="21" customFormat="1" ht="11.25" x14ac:dyDescent="0.2">
      <c r="A1563" s="41" t="s">
        <v>139</v>
      </c>
      <c r="B1563" s="16" t="s">
        <v>3983</v>
      </c>
      <c r="C1563" s="50">
        <v>44500</v>
      </c>
    </row>
    <row r="1564" spans="1:3" s="21" customFormat="1" ht="11.25" x14ac:dyDescent="0.2">
      <c r="A1564" s="41" t="s">
        <v>135</v>
      </c>
      <c r="B1564" s="16" t="s">
        <v>4145</v>
      </c>
      <c r="C1564" s="50">
        <v>5544.8</v>
      </c>
    </row>
    <row r="1565" spans="1:3" s="21" customFormat="1" ht="11.25" x14ac:dyDescent="0.2">
      <c r="A1565" s="41" t="s">
        <v>135</v>
      </c>
      <c r="B1565" s="16" t="s">
        <v>4146</v>
      </c>
      <c r="C1565" s="50">
        <v>7404.28</v>
      </c>
    </row>
    <row r="1566" spans="1:3" s="21" customFormat="1" ht="11.25" x14ac:dyDescent="0.2">
      <c r="A1566" s="41" t="s">
        <v>135</v>
      </c>
      <c r="B1566" s="16" t="s">
        <v>4147</v>
      </c>
      <c r="C1566" s="50">
        <v>6356.8</v>
      </c>
    </row>
    <row r="1567" spans="1:3" s="21" customFormat="1" ht="11.25" x14ac:dyDescent="0.2">
      <c r="A1567" s="41" t="s">
        <v>135</v>
      </c>
      <c r="B1567" s="16" t="s">
        <v>4148</v>
      </c>
      <c r="C1567" s="50">
        <v>19662</v>
      </c>
    </row>
    <row r="1568" spans="1:3" s="21" customFormat="1" ht="11.25" x14ac:dyDescent="0.2">
      <c r="A1568" s="41" t="s">
        <v>142</v>
      </c>
      <c r="B1568" s="16" t="s">
        <v>4193</v>
      </c>
      <c r="C1568" s="50">
        <v>20150.86</v>
      </c>
    </row>
    <row r="1569" spans="1:4" s="21" customFormat="1" ht="11.25" x14ac:dyDescent="0.2">
      <c r="A1569" s="41" t="s">
        <v>150</v>
      </c>
      <c r="B1569" s="16" t="s">
        <v>4194</v>
      </c>
      <c r="C1569" s="50">
        <v>6438</v>
      </c>
    </row>
    <row r="1570" spans="1:4" s="21" customFormat="1" ht="11.25" x14ac:dyDescent="0.2">
      <c r="A1570" s="41" t="s">
        <v>173</v>
      </c>
      <c r="B1570" s="16" t="s">
        <v>4195</v>
      </c>
      <c r="C1570" s="50">
        <v>168200</v>
      </c>
    </row>
    <row r="1571" spans="1:4" s="21" customFormat="1" ht="11.25" x14ac:dyDescent="0.2">
      <c r="A1571" s="41" t="s">
        <v>158</v>
      </c>
      <c r="B1571" s="16" t="s">
        <v>4196</v>
      </c>
      <c r="C1571" s="50">
        <v>32890.400000000001</v>
      </c>
    </row>
    <row r="1572" spans="1:4" s="21" customFormat="1" ht="11.25" x14ac:dyDescent="0.2">
      <c r="A1572" s="41" t="s">
        <v>180</v>
      </c>
      <c r="B1572" s="16" t="s">
        <v>182</v>
      </c>
      <c r="C1572" s="50">
        <v>16240</v>
      </c>
    </row>
    <row r="1573" spans="1:4" s="21" customFormat="1" ht="11.25" x14ac:dyDescent="0.2">
      <c r="A1573" s="41" t="s">
        <v>184</v>
      </c>
      <c r="B1573" s="16" t="s">
        <v>4197</v>
      </c>
      <c r="C1573" s="50">
        <v>16008</v>
      </c>
    </row>
    <row r="1574" spans="1:4" s="21" customFormat="1" ht="11.25" x14ac:dyDescent="0.2">
      <c r="A1574" s="41" t="s">
        <v>187</v>
      </c>
      <c r="B1574" s="16" t="s">
        <v>4198</v>
      </c>
      <c r="C1574" s="50">
        <v>23200</v>
      </c>
    </row>
    <row r="1575" spans="1:4" s="21" customFormat="1" ht="11.25" x14ac:dyDescent="0.2">
      <c r="A1575" s="41" t="s">
        <v>195</v>
      </c>
      <c r="B1575" s="16" t="s">
        <v>4423</v>
      </c>
      <c r="C1575" s="55">
        <v>12785</v>
      </c>
      <c r="D1575" s="23"/>
    </row>
    <row r="1576" spans="1:4" s="21" customFormat="1" ht="11.25" x14ac:dyDescent="0.2">
      <c r="A1576" s="41" t="s">
        <v>190</v>
      </c>
      <c r="B1576" s="17" t="s">
        <v>4424</v>
      </c>
      <c r="C1576" s="56">
        <v>32665.599999999999</v>
      </c>
    </row>
    <row r="1577" spans="1:4" s="7" customFormat="1" ht="10.5" x14ac:dyDescent="0.15">
      <c r="A1577" s="41" t="s">
        <v>203</v>
      </c>
      <c r="B1577" s="16" t="s">
        <v>4422</v>
      </c>
      <c r="C1577" s="55">
        <v>14771.99</v>
      </c>
    </row>
    <row r="1578" spans="1:4" s="7" customFormat="1" ht="10.5" x14ac:dyDescent="0.15">
      <c r="A1578" s="41" t="s">
        <v>209</v>
      </c>
      <c r="B1578" s="17" t="s">
        <v>4426</v>
      </c>
      <c r="C1578" s="56">
        <v>40200</v>
      </c>
    </row>
    <row r="1579" spans="1:4" s="7" customFormat="1" ht="10.5" x14ac:dyDescent="0.15">
      <c r="A1579" s="41" t="s">
        <v>214</v>
      </c>
      <c r="B1579" s="17" t="s">
        <v>4425</v>
      </c>
      <c r="C1579" s="56">
        <v>24200</v>
      </c>
    </row>
    <row r="1580" spans="1:4" s="7" customFormat="1" ht="10.5" x14ac:dyDescent="0.15">
      <c r="A1580" s="41" t="s">
        <v>217</v>
      </c>
      <c r="B1580" s="17" t="s">
        <v>4427</v>
      </c>
      <c r="C1580" s="56">
        <v>33723.519999999997</v>
      </c>
    </row>
    <row r="1581" spans="1:4" s="7" customFormat="1" ht="10.5" x14ac:dyDescent="0.15">
      <c r="A1581" s="41" t="s">
        <v>224</v>
      </c>
      <c r="B1581" s="17" t="s">
        <v>4428</v>
      </c>
      <c r="C1581" s="56">
        <v>11530.4</v>
      </c>
    </row>
    <row r="1582" spans="1:4" s="7" customFormat="1" ht="10.5" x14ac:dyDescent="0.15">
      <c r="A1582" s="41" t="s">
        <v>231</v>
      </c>
      <c r="B1582" s="17" t="s">
        <v>232</v>
      </c>
      <c r="C1582" s="56">
        <v>7656</v>
      </c>
    </row>
    <row r="1583" spans="1:4" s="7" customFormat="1" ht="10.5" x14ac:dyDescent="0.15">
      <c r="A1583" s="41" t="s">
        <v>234</v>
      </c>
      <c r="B1583" s="16" t="s">
        <v>4187</v>
      </c>
      <c r="C1583" s="56">
        <v>62062.27</v>
      </c>
    </row>
    <row r="1584" spans="1:4" s="7" customFormat="1" ht="10.5" x14ac:dyDescent="0.15">
      <c r="A1584" s="41" t="s">
        <v>234</v>
      </c>
      <c r="B1584" s="16" t="s">
        <v>4188</v>
      </c>
      <c r="C1584" s="56">
        <v>39010.57</v>
      </c>
    </row>
    <row r="1585" spans="1:3" s="7" customFormat="1" ht="10.5" x14ac:dyDescent="0.15">
      <c r="A1585" s="41" t="s">
        <v>234</v>
      </c>
      <c r="B1585" s="16" t="s">
        <v>4189</v>
      </c>
      <c r="C1585" s="56">
        <v>1513.13</v>
      </c>
    </row>
    <row r="1586" spans="1:3" s="7" customFormat="1" ht="10.5" x14ac:dyDescent="0.15">
      <c r="A1586" s="41" t="s">
        <v>234</v>
      </c>
      <c r="B1586" s="16" t="s">
        <v>4190</v>
      </c>
      <c r="C1586" s="56">
        <v>6046.63</v>
      </c>
    </row>
    <row r="1587" spans="1:3" s="7" customFormat="1" ht="10.5" x14ac:dyDescent="0.15">
      <c r="A1587" s="41" t="s">
        <v>237</v>
      </c>
      <c r="B1587" s="17" t="s">
        <v>4431</v>
      </c>
      <c r="C1587" s="56">
        <v>9890</v>
      </c>
    </row>
    <row r="1588" spans="1:3" s="7" customFormat="1" ht="10.5" x14ac:dyDescent="0.15">
      <c r="A1588" s="41" t="s">
        <v>2785</v>
      </c>
      <c r="B1588" s="17" t="s">
        <v>4432</v>
      </c>
      <c r="C1588" s="56">
        <v>11547.8</v>
      </c>
    </row>
    <row r="1589" spans="1:3" s="7" customFormat="1" ht="10.5" x14ac:dyDescent="0.15">
      <c r="A1589" s="41" t="s">
        <v>2785</v>
      </c>
      <c r="B1589" s="17" t="s">
        <v>4432</v>
      </c>
      <c r="C1589" s="56">
        <v>11547.8</v>
      </c>
    </row>
    <row r="1590" spans="1:3" s="7" customFormat="1" ht="10.5" x14ac:dyDescent="0.15">
      <c r="A1590" s="41" t="s">
        <v>2785</v>
      </c>
      <c r="B1590" s="17" t="s">
        <v>4432</v>
      </c>
      <c r="C1590" s="56">
        <v>11547.8</v>
      </c>
    </row>
    <row r="1591" spans="1:3" s="7" customFormat="1" ht="10.5" x14ac:dyDescent="0.15">
      <c r="A1591" s="57" t="s">
        <v>2797</v>
      </c>
      <c r="B1591" s="17" t="s">
        <v>4433</v>
      </c>
      <c r="C1591" s="56">
        <v>44080</v>
      </c>
    </row>
    <row r="1592" spans="1:3" s="7" customFormat="1" ht="10.5" x14ac:dyDescent="0.15">
      <c r="A1592" s="57" t="s">
        <v>4453</v>
      </c>
      <c r="B1592" s="16" t="s">
        <v>4145</v>
      </c>
      <c r="C1592" s="56">
        <v>4229.9399999999996</v>
      </c>
    </row>
    <row r="1593" spans="1:3" s="7" customFormat="1" ht="10.5" x14ac:dyDescent="0.15">
      <c r="A1593" s="57" t="s">
        <v>4453</v>
      </c>
      <c r="B1593" s="16" t="s">
        <v>4146</v>
      </c>
      <c r="C1593" s="56">
        <v>4920.1400000000003</v>
      </c>
    </row>
    <row r="1594" spans="1:3" s="7" customFormat="1" ht="10.5" x14ac:dyDescent="0.15">
      <c r="A1594" s="57" t="s">
        <v>4453</v>
      </c>
      <c r="B1594" s="16" t="s">
        <v>4147</v>
      </c>
      <c r="C1594" s="56">
        <v>16712.7</v>
      </c>
    </row>
    <row r="1595" spans="1:3" s="7" customFormat="1" ht="10.5" x14ac:dyDescent="0.15">
      <c r="A1595" s="57" t="s">
        <v>4453</v>
      </c>
      <c r="B1595" s="16" t="s">
        <v>4148</v>
      </c>
      <c r="C1595" s="56">
        <v>3638.34</v>
      </c>
    </row>
    <row r="1596" spans="1:3" s="7" customFormat="1" ht="10.5" x14ac:dyDescent="0.15">
      <c r="A1596" s="57" t="s">
        <v>2801</v>
      </c>
      <c r="B1596" s="17" t="s">
        <v>4429</v>
      </c>
      <c r="C1596" s="55">
        <v>10901.25</v>
      </c>
    </row>
    <row r="1597" spans="1:3" s="7" customFormat="1" ht="10.5" x14ac:dyDescent="0.15">
      <c r="A1597" s="57" t="s">
        <v>2801</v>
      </c>
      <c r="B1597" s="17" t="s">
        <v>4430</v>
      </c>
      <c r="C1597" s="55">
        <v>10901.25</v>
      </c>
    </row>
    <row r="1598" spans="1:3" s="7" customFormat="1" ht="10.5" x14ac:dyDescent="0.15">
      <c r="A1598" s="41" t="s">
        <v>2790</v>
      </c>
      <c r="B1598" s="16" t="s">
        <v>3983</v>
      </c>
      <c r="C1598" s="55">
        <v>30676.2</v>
      </c>
    </row>
    <row r="1599" spans="1:3" s="7" customFormat="1" ht="10.5" x14ac:dyDescent="0.15">
      <c r="A1599" s="41" t="s">
        <v>2809</v>
      </c>
      <c r="B1599" s="17" t="s">
        <v>4434</v>
      </c>
      <c r="C1599" s="56">
        <v>13044.2</v>
      </c>
    </row>
    <row r="1600" spans="1:3" s="7" customFormat="1" ht="10.5" x14ac:dyDescent="0.15">
      <c r="A1600" s="41" t="s">
        <v>2809</v>
      </c>
      <c r="B1600" s="17" t="s">
        <v>4434</v>
      </c>
      <c r="C1600" s="56">
        <v>13044.2</v>
      </c>
    </row>
    <row r="1601" spans="1:3" s="7" customFormat="1" ht="10.5" x14ac:dyDescent="0.15">
      <c r="A1601" s="41" t="s">
        <v>2809</v>
      </c>
      <c r="B1601" s="17" t="s">
        <v>4434</v>
      </c>
      <c r="C1601" s="56">
        <v>13044.2</v>
      </c>
    </row>
    <row r="1602" spans="1:3" s="7" customFormat="1" ht="10.5" x14ac:dyDescent="0.15">
      <c r="A1602" s="41" t="s">
        <v>2809</v>
      </c>
      <c r="B1602" s="17" t="s">
        <v>4434</v>
      </c>
      <c r="C1602" s="56">
        <v>13044.2</v>
      </c>
    </row>
    <row r="1603" spans="1:3" s="7" customFormat="1" ht="10.5" x14ac:dyDescent="0.15">
      <c r="A1603" s="41" t="s">
        <v>2809</v>
      </c>
      <c r="B1603" s="17" t="s">
        <v>4434</v>
      </c>
      <c r="C1603" s="56">
        <v>13044.2</v>
      </c>
    </row>
    <row r="1604" spans="1:3" s="7" customFormat="1" ht="10.5" x14ac:dyDescent="0.15">
      <c r="A1604" s="41" t="s">
        <v>2809</v>
      </c>
      <c r="B1604" s="17" t="s">
        <v>4434</v>
      </c>
      <c r="C1604" s="56">
        <v>13044.2</v>
      </c>
    </row>
    <row r="1605" spans="1:3" s="7" customFormat="1" ht="10.5" x14ac:dyDescent="0.15">
      <c r="A1605" s="41" t="s">
        <v>2814</v>
      </c>
      <c r="B1605" s="17" t="s">
        <v>4445</v>
      </c>
      <c r="C1605" s="56">
        <v>15892</v>
      </c>
    </row>
    <row r="1606" spans="1:3" s="7" customFormat="1" ht="10.5" x14ac:dyDescent="0.15">
      <c r="A1606" s="41" t="s">
        <v>2814</v>
      </c>
      <c r="B1606" s="17" t="s">
        <v>4446</v>
      </c>
      <c r="C1606" s="56">
        <v>15892</v>
      </c>
    </row>
    <row r="1607" spans="1:3" s="7" customFormat="1" ht="10.5" x14ac:dyDescent="0.15">
      <c r="A1607" s="41" t="s">
        <v>2814</v>
      </c>
      <c r="B1607" s="17" t="s">
        <v>4447</v>
      </c>
      <c r="C1607" s="56">
        <v>15892</v>
      </c>
    </row>
    <row r="1608" spans="1:3" s="7" customFormat="1" ht="10.5" x14ac:dyDescent="0.15">
      <c r="A1608" s="41" t="s">
        <v>2814</v>
      </c>
      <c r="B1608" s="17" t="s">
        <v>4448</v>
      </c>
      <c r="C1608" s="56">
        <v>15892</v>
      </c>
    </row>
    <row r="1609" spans="1:3" s="7" customFormat="1" ht="10.5" x14ac:dyDescent="0.15">
      <c r="A1609" s="41" t="s">
        <v>2814</v>
      </c>
      <c r="B1609" s="17" t="s">
        <v>4449</v>
      </c>
      <c r="C1609" s="56">
        <v>15892</v>
      </c>
    </row>
    <row r="1610" spans="1:3" s="7" customFormat="1" ht="10.5" x14ac:dyDescent="0.15">
      <c r="A1610" s="41" t="s">
        <v>2814</v>
      </c>
      <c r="B1610" s="17" t="s">
        <v>4450</v>
      </c>
      <c r="C1610" s="56">
        <v>15892</v>
      </c>
    </row>
    <row r="1611" spans="1:3" s="7" customFormat="1" ht="10.5" x14ac:dyDescent="0.15">
      <c r="A1611" s="41" t="s">
        <v>2814</v>
      </c>
      <c r="B1611" s="17" t="s">
        <v>4451</v>
      </c>
      <c r="C1611" s="56">
        <v>15892</v>
      </c>
    </row>
    <row r="1612" spans="1:3" s="7" customFormat="1" ht="10.5" x14ac:dyDescent="0.15">
      <c r="A1612" s="41" t="s">
        <v>2814</v>
      </c>
      <c r="B1612" s="17" t="s">
        <v>4452</v>
      </c>
      <c r="C1612" s="56">
        <v>15892</v>
      </c>
    </row>
    <row r="1613" spans="1:3" s="7" customFormat="1" ht="10.5" x14ac:dyDescent="0.15">
      <c r="A1613" s="41" t="s">
        <v>2817</v>
      </c>
      <c r="B1613" s="17" t="s">
        <v>4432</v>
      </c>
      <c r="C1613" s="56">
        <v>11542</v>
      </c>
    </row>
    <row r="1614" spans="1:3" s="7" customFormat="1" ht="10.5" x14ac:dyDescent="0.15">
      <c r="A1614" s="41" t="s">
        <v>2817</v>
      </c>
      <c r="B1614" s="17" t="s">
        <v>4432</v>
      </c>
      <c r="C1614" s="56">
        <v>11542</v>
      </c>
    </row>
    <row r="1615" spans="1:3" s="7" customFormat="1" ht="10.5" x14ac:dyDescent="0.15">
      <c r="A1615" s="41" t="s">
        <v>2817</v>
      </c>
      <c r="B1615" s="17" t="s">
        <v>4432</v>
      </c>
      <c r="C1615" s="56">
        <v>11542</v>
      </c>
    </row>
    <row r="1616" spans="1:3" s="7" customFormat="1" ht="10.5" x14ac:dyDescent="0.15">
      <c r="A1616" s="41" t="s">
        <v>2817</v>
      </c>
      <c r="B1616" s="17" t="s">
        <v>4432</v>
      </c>
      <c r="C1616" s="56">
        <v>11542</v>
      </c>
    </row>
    <row r="1617" spans="1:3" s="7" customFormat="1" ht="10.5" x14ac:dyDescent="0.15">
      <c r="A1617" s="41" t="s">
        <v>2817</v>
      </c>
      <c r="B1617" s="17" t="s">
        <v>4432</v>
      </c>
      <c r="C1617" s="56">
        <v>11542</v>
      </c>
    </row>
    <row r="1618" spans="1:3" s="7" customFormat="1" ht="10.5" x14ac:dyDescent="0.15">
      <c r="A1618" s="41" t="s">
        <v>2823</v>
      </c>
      <c r="B1618" s="17" t="s">
        <v>4435</v>
      </c>
      <c r="C1618" s="56">
        <v>8567.76</v>
      </c>
    </row>
    <row r="1619" spans="1:3" s="7" customFormat="1" ht="10.5" x14ac:dyDescent="0.15">
      <c r="A1619" s="41" t="s">
        <v>2823</v>
      </c>
      <c r="B1619" s="17" t="s">
        <v>4436</v>
      </c>
      <c r="C1619" s="56">
        <v>8567.76</v>
      </c>
    </row>
    <row r="1620" spans="1:3" s="7" customFormat="1" ht="10.5" x14ac:dyDescent="0.15">
      <c r="A1620" s="41" t="s">
        <v>2823</v>
      </c>
      <c r="B1620" s="17" t="s">
        <v>4437</v>
      </c>
      <c r="C1620" s="56">
        <v>8567.76</v>
      </c>
    </row>
    <row r="1621" spans="1:3" s="7" customFormat="1" ht="10.5" x14ac:dyDescent="0.15">
      <c r="A1621" s="41" t="s">
        <v>2823</v>
      </c>
      <c r="B1621" s="17" t="s">
        <v>4438</v>
      </c>
      <c r="C1621" s="56">
        <v>8567.76</v>
      </c>
    </row>
    <row r="1622" spans="1:3" s="7" customFormat="1" ht="10.5" x14ac:dyDescent="0.15">
      <c r="A1622" s="41" t="s">
        <v>2823</v>
      </c>
      <c r="B1622" s="17" t="s">
        <v>4439</v>
      </c>
      <c r="C1622" s="56">
        <v>8567.76</v>
      </c>
    </row>
    <row r="1623" spans="1:3" s="7" customFormat="1" ht="10.5" x14ac:dyDescent="0.15">
      <c r="A1623" s="41" t="s">
        <v>2823</v>
      </c>
      <c r="B1623" s="17" t="s">
        <v>4440</v>
      </c>
      <c r="C1623" s="56">
        <v>8567.76</v>
      </c>
    </row>
    <row r="1624" spans="1:3" s="7" customFormat="1" ht="10.5" x14ac:dyDescent="0.15">
      <c r="A1624" s="41" t="s">
        <v>2823</v>
      </c>
      <c r="B1624" s="17" t="s">
        <v>4441</v>
      </c>
      <c r="C1624" s="56">
        <v>8567.76</v>
      </c>
    </row>
    <row r="1625" spans="1:3" s="7" customFormat="1" ht="10.5" x14ac:dyDescent="0.15">
      <c r="A1625" s="41" t="s">
        <v>2823</v>
      </c>
      <c r="B1625" s="17" t="s">
        <v>4442</v>
      </c>
      <c r="C1625" s="56">
        <v>8567.76</v>
      </c>
    </row>
    <row r="1626" spans="1:3" s="7" customFormat="1" ht="10.5" x14ac:dyDescent="0.15">
      <c r="A1626" s="41" t="s">
        <v>2823</v>
      </c>
      <c r="B1626" s="17" t="s">
        <v>4443</v>
      </c>
      <c r="C1626" s="56">
        <v>8567.76</v>
      </c>
    </row>
    <row r="1627" spans="1:3" s="7" customFormat="1" ht="11.25" thickBot="1" x14ac:dyDescent="0.2">
      <c r="A1627" s="58" t="s">
        <v>2823</v>
      </c>
      <c r="B1627" s="59" t="s">
        <v>4444</v>
      </c>
      <c r="C1627" s="60">
        <v>8567.76</v>
      </c>
    </row>
    <row r="1628" spans="1:3" s="21" customFormat="1" ht="11.25" x14ac:dyDescent="0.2">
      <c r="A1628" s="18"/>
      <c r="B1628" s="18"/>
      <c r="C1628" s="22"/>
    </row>
    <row r="1629" spans="1:3" s="21" customFormat="1" ht="11.25" x14ac:dyDescent="0.2">
      <c r="A1629" s="4"/>
      <c r="B1629" s="4"/>
      <c r="C1629" s="5"/>
    </row>
    <row r="1630" spans="1:3" s="21" customFormat="1" ht="11.25" x14ac:dyDescent="0.2">
      <c r="A1630" s="4"/>
      <c r="B1630" s="4"/>
      <c r="C1630" s="5"/>
    </row>
    <row r="1631" spans="1:3" s="21" customFormat="1" ht="11.25" x14ac:dyDescent="0.2">
      <c r="A1631" s="4"/>
      <c r="B1631" s="4"/>
      <c r="C1631" s="5"/>
    </row>
    <row r="1632" spans="1:3" s="21" customFormat="1" ht="11.25" x14ac:dyDescent="0.2">
      <c r="A1632" s="4"/>
      <c r="B1632" s="4"/>
      <c r="C1632" s="5"/>
    </row>
    <row r="1633" spans="1:3" s="21" customFormat="1" ht="11.25" x14ac:dyDescent="0.2">
      <c r="A1633" s="4"/>
      <c r="B1633" s="4"/>
      <c r="C1633" s="5"/>
    </row>
  </sheetData>
  <mergeCells count="5">
    <mergeCell ref="A1:C1"/>
    <mergeCell ref="A2:C2"/>
    <mergeCell ref="A3:C3"/>
    <mergeCell ref="C1460:C1463"/>
    <mergeCell ref="A4:C4"/>
  </mergeCells>
  <pageMargins left="0.70866141732283472" right="0.31496062992125984"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Hoja5</vt:lpstr>
      <vt:lpstr>Hoja8</vt:lpstr>
      <vt:lpstr>Hoja7</vt:lpstr>
      <vt:lpstr>Hoja6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Servicios Admin</dc:creator>
  <cp:lastModifiedBy>Servicios Admin</cp:lastModifiedBy>
  <cp:lastPrinted>2023-02-07T18:26:42Z</cp:lastPrinted>
  <dcterms:created xsi:type="dcterms:W3CDTF">2023-02-02T20:11:22Z</dcterms:created>
  <dcterms:modified xsi:type="dcterms:W3CDTF">2023-02-07T18:27:17Z</dcterms:modified>
</cp:coreProperties>
</file>